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C:\Users\akjlb\Dropbox\DGSV Finanzen\Reisekostenabrechnung\2025\"/>
    </mc:Choice>
  </mc:AlternateContent>
  <xr:revisionPtr revIDLastSave="0" documentId="13_ncr:1_{4DD4E874-AF5D-4313-8EAB-5517CB6C6CC5}" xr6:coauthVersionLast="47" xr6:coauthVersionMax="47" xr10:uidLastSave="{00000000-0000-0000-0000-000000000000}"/>
  <workbookProtection workbookAlgorithmName="SHA-512" workbookHashValue="4LMVpf5jJxRspuKoO0lNjykiIjVj1ENUZajYeayJzGegppmflL9KoMvXIfjl1BLBI97YYDe7LXtVGmtLozlDRA==" workbookSaltValue="ofhLSyXF7+qYYOGeqw1UyA==" workbookSpinCount="100000" lockStructure="1"/>
  <bookViews>
    <workbookView xWindow="-108" yWindow="-108" windowWidth="23256" windowHeight="12576" xr2:uid="{D55CA91A-57DC-6C4F-B0F8-B6A5D8F21470}"/>
  </bookViews>
  <sheets>
    <sheet name="Dateneingabe" sheetId="1" r:id="rId1"/>
    <sheet name="Reisekostenformular" sheetId="7" r:id="rId2"/>
    <sheet name="Richtlinien DGSV" sheetId="9" r:id="rId3"/>
    <sheet name="Richtlinien BMI" sheetId="10" r:id="rId4"/>
    <sheet name="Dropdown" sheetId="6" state="veryHidden" r:id="rId5"/>
    <sheet name="Staatsmittelsätze" sheetId="5" state="veryHidden" r:id="rId6"/>
  </sheets>
  <definedNames>
    <definedName name="DECKELUNGABREISE">Reisekostenformular!#REF!</definedName>
    <definedName name="DECKELUNGANREISE">Reisekostenformular!#REF!</definedName>
    <definedName name="DECKELUNGSONSTIGE">Reisekostenformular!#REF!</definedName>
    <definedName name="KM">Reisekostenformular!$G$21</definedName>
    <definedName name="KMENTSCHAEDIGUNG">Reisekostenformular!$J$21:$K$21</definedName>
    <definedName name="KMPAUSCHALE">Reisekostenformular!$I$21</definedName>
    <definedName name="OHNEUEBERNACHTUNG">Reisekostenformular!#REF!</definedName>
    <definedName name="TAGESSATZ08">Reisekostenformular!#REF!</definedName>
    <definedName name="TAGESSATZ14">Reisekostenformular!#REF!</definedName>
    <definedName name="TAGESSATZ24">Reisekostenformular!#REF!</definedName>
    <definedName name="TGABAB">Reisekostenformular!$I$50</definedName>
    <definedName name="TGABFR">Reisekostenformular!$I$48</definedName>
    <definedName name="TGABMI">Reisekostenformular!$I$49</definedName>
    <definedName name="TGANAB">Reisekostenformular!$G$50</definedName>
    <definedName name="TGANFR">Reisekostenformular!$G$48</definedName>
    <definedName name="TGANMI">Reisekostenformular!$G$49</definedName>
    <definedName name="TGANZAHLTAGE">Reisekostenformular!#REF!</definedName>
    <definedName name="TGBEGINNDATUM">Reisekostenformular!$E$13</definedName>
    <definedName name="TGBEGINNZEIT">Reisekostenformular!$F$13</definedName>
    <definedName name="TGEGINNZEIT">Reisekostenformular!$F$13</definedName>
    <definedName name="TGENDEDATUM">Reisekostenformular!$J$13</definedName>
    <definedName name="TGENDEZEIT">Reisekostenformular!$K$13</definedName>
    <definedName name="TGREISETAGEABREISE">Reisekostenformular!$I$47</definedName>
    <definedName name="TGREISETAGEANREISE">Reisekostenformular!$B$47</definedName>
    <definedName name="TGREISETAGESONST">Reisekostenformular!$H$47</definedName>
    <definedName name="TGSOAB">Reisekostenformular!$H$50</definedName>
    <definedName name="TGSOFR">Reisekostenformular!$H$48</definedName>
    <definedName name="TGSOMI">Reisekostenformular!$H$49</definedName>
    <definedName name="UKENTSCHAEDIGUNG">Reisekostenformular!$K$36</definedName>
    <definedName name="UKPAUSCHAL">Reisekostenformular!$G$36</definedName>
    <definedName name="UKPAUSCHALE">Reisekostenformular!$K$36</definedName>
    <definedName name="Z_44EC2EBB_7FEE_40A4_B0D8_543BDC603C40_.wvu.Cols" localSheetId="1" hidden="1">Reisekostenformular!$L:$O</definedName>
    <definedName name="Z_44EC2EBB_7FEE_40A4_B0D8_543BDC603C40_.wvu.PrintArea" localSheetId="1" hidden="1">Reisekostenformular!$B$3:$K$61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57" i="7" l="1"/>
  <c r="C56" i="7"/>
  <c r="C55" i="7"/>
  <c r="K57" i="7"/>
  <c r="K56" i="7"/>
  <c r="K55" i="7"/>
  <c r="D52" i="7"/>
  <c r="J50" i="7"/>
  <c r="J49" i="7"/>
  <c r="J48" i="7"/>
  <c r="H50" i="7"/>
  <c r="H49" i="7"/>
  <c r="H48" i="7"/>
  <c r="J10" i="7"/>
  <c r="F38" i="7"/>
  <c r="F40" i="7"/>
  <c r="C34" i="7"/>
  <c r="D20" i="7"/>
  <c r="F49" i="7"/>
  <c r="F50" i="7"/>
  <c r="F48" i="7"/>
  <c r="I37" i="7" l="1"/>
  <c r="K4" i="6"/>
  <c r="L4" i="6"/>
  <c r="M4" i="6"/>
  <c r="K5" i="6"/>
  <c r="L5" i="6"/>
  <c r="M5" i="6"/>
  <c r="K6" i="6"/>
  <c r="L6" i="6"/>
  <c r="M6" i="6"/>
  <c r="K7" i="6"/>
  <c r="L7" i="6"/>
  <c r="M7" i="6"/>
  <c r="K8" i="6"/>
  <c r="L8" i="6"/>
  <c r="M8" i="6"/>
  <c r="K9" i="6"/>
  <c r="L9" i="6"/>
  <c r="M9" i="6"/>
  <c r="K10" i="6"/>
  <c r="L10" i="6"/>
  <c r="M10" i="6"/>
  <c r="K11" i="6"/>
  <c r="L11" i="6"/>
  <c r="M11" i="6"/>
  <c r="K12" i="6"/>
  <c r="L12" i="6"/>
  <c r="M12" i="6"/>
  <c r="K13" i="6"/>
  <c r="L13" i="6"/>
  <c r="M13" i="6"/>
  <c r="K14" i="6"/>
  <c r="L14" i="6"/>
  <c r="M14" i="6"/>
  <c r="K15" i="6"/>
  <c r="L15" i="6"/>
  <c r="M15" i="6"/>
  <c r="K16" i="6"/>
  <c r="L16" i="6"/>
  <c r="M16" i="6"/>
  <c r="K17" i="6"/>
  <c r="L17" i="6"/>
  <c r="M17" i="6"/>
  <c r="K18" i="6"/>
  <c r="L18" i="6"/>
  <c r="M18" i="6"/>
  <c r="K19" i="6"/>
  <c r="L19" i="6"/>
  <c r="M19" i="6"/>
  <c r="K20" i="6"/>
  <c r="L20" i="6"/>
  <c r="M20" i="6"/>
  <c r="K21" i="6"/>
  <c r="L21" i="6"/>
  <c r="M21" i="6"/>
  <c r="K22" i="6"/>
  <c r="L22" i="6"/>
  <c r="M22" i="6"/>
  <c r="K23" i="6"/>
  <c r="L23" i="6"/>
  <c r="M23" i="6"/>
  <c r="K24" i="6"/>
  <c r="L24" i="6"/>
  <c r="M24" i="6"/>
  <c r="K25" i="6"/>
  <c r="L25" i="6"/>
  <c r="M25" i="6"/>
  <c r="K26" i="6"/>
  <c r="L26" i="6"/>
  <c r="M26" i="6"/>
  <c r="K27" i="6"/>
  <c r="L27" i="6"/>
  <c r="M27" i="6"/>
  <c r="K28" i="6"/>
  <c r="L28" i="6"/>
  <c r="M28" i="6"/>
  <c r="K29" i="6"/>
  <c r="L29" i="6"/>
  <c r="M29" i="6"/>
  <c r="K30" i="6"/>
  <c r="L30" i="6"/>
  <c r="M30" i="6"/>
  <c r="K31" i="6"/>
  <c r="L31" i="6"/>
  <c r="M31" i="6"/>
  <c r="K32" i="6"/>
  <c r="L32" i="6"/>
  <c r="M32" i="6"/>
  <c r="K33" i="6"/>
  <c r="L33" i="6"/>
  <c r="M33" i="6"/>
  <c r="K34" i="6"/>
  <c r="L34" i="6"/>
  <c r="M34" i="6"/>
  <c r="K35" i="6"/>
  <c r="L35" i="6"/>
  <c r="M35" i="6"/>
  <c r="K36" i="6"/>
  <c r="L36" i="6"/>
  <c r="M36" i="6"/>
  <c r="K37" i="6"/>
  <c r="L37" i="6"/>
  <c r="M37" i="6"/>
  <c r="K38" i="6"/>
  <c r="L38" i="6"/>
  <c r="M38" i="6"/>
  <c r="K39" i="6"/>
  <c r="L39" i="6"/>
  <c r="M39" i="6"/>
  <c r="K40" i="6"/>
  <c r="L40" i="6"/>
  <c r="M40" i="6"/>
  <c r="K41" i="6"/>
  <c r="L41" i="6"/>
  <c r="M41" i="6"/>
  <c r="K42" i="6"/>
  <c r="L42" i="6"/>
  <c r="M42" i="6"/>
  <c r="K43" i="6"/>
  <c r="L43" i="6"/>
  <c r="M43" i="6"/>
  <c r="K44" i="6"/>
  <c r="L44" i="6"/>
  <c r="M44" i="6"/>
  <c r="K45" i="6"/>
  <c r="L45" i="6"/>
  <c r="M45" i="6"/>
  <c r="K46" i="6"/>
  <c r="L46" i="6"/>
  <c r="M46" i="6"/>
  <c r="K47" i="6"/>
  <c r="L47" i="6"/>
  <c r="M47" i="6"/>
  <c r="K48" i="6"/>
  <c r="L48" i="6"/>
  <c r="M48" i="6"/>
  <c r="K49" i="6"/>
  <c r="L49" i="6"/>
  <c r="M49" i="6"/>
  <c r="K50" i="6"/>
  <c r="L50" i="6"/>
  <c r="M50" i="6"/>
  <c r="K51" i="6"/>
  <c r="L51" i="6"/>
  <c r="M51" i="6"/>
  <c r="K52" i="6"/>
  <c r="L52" i="6"/>
  <c r="M52" i="6"/>
  <c r="K53" i="6"/>
  <c r="L53" i="6"/>
  <c r="M53" i="6"/>
  <c r="K54" i="6"/>
  <c r="L54" i="6"/>
  <c r="M54" i="6"/>
  <c r="K55" i="6"/>
  <c r="L55" i="6"/>
  <c r="M55" i="6"/>
  <c r="K56" i="6"/>
  <c r="L56" i="6"/>
  <c r="M56" i="6"/>
  <c r="K57" i="6"/>
  <c r="L57" i="6"/>
  <c r="M57" i="6"/>
  <c r="K58" i="6"/>
  <c r="L58" i="6"/>
  <c r="M58" i="6"/>
  <c r="K59" i="6"/>
  <c r="L59" i="6"/>
  <c r="M59" i="6"/>
  <c r="K60" i="6"/>
  <c r="L60" i="6"/>
  <c r="M60" i="6"/>
  <c r="K61" i="6"/>
  <c r="L61" i="6"/>
  <c r="M61" i="6"/>
  <c r="K62" i="6"/>
  <c r="L62" i="6"/>
  <c r="M62" i="6"/>
  <c r="K63" i="6"/>
  <c r="L63" i="6"/>
  <c r="M63" i="6"/>
  <c r="K64" i="6"/>
  <c r="L64" i="6"/>
  <c r="M64" i="6"/>
  <c r="K65" i="6"/>
  <c r="L65" i="6"/>
  <c r="M65" i="6"/>
  <c r="K66" i="6"/>
  <c r="L66" i="6"/>
  <c r="M66" i="6"/>
  <c r="K67" i="6"/>
  <c r="L67" i="6"/>
  <c r="M67" i="6"/>
  <c r="K68" i="6"/>
  <c r="L68" i="6"/>
  <c r="M68" i="6"/>
  <c r="K69" i="6"/>
  <c r="L69" i="6"/>
  <c r="M69" i="6"/>
  <c r="K70" i="6"/>
  <c r="L70" i="6"/>
  <c r="M70" i="6"/>
  <c r="K71" i="6"/>
  <c r="L71" i="6"/>
  <c r="M71" i="6"/>
  <c r="K72" i="6"/>
  <c r="L72" i="6"/>
  <c r="M72" i="6"/>
  <c r="K73" i="6"/>
  <c r="L73" i="6"/>
  <c r="M73" i="6"/>
  <c r="K74" i="6"/>
  <c r="L74" i="6"/>
  <c r="M74" i="6"/>
  <c r="K75" i="6"/>
  <c r="L75" i="6"/>
  <c r="M75" i="6"/>
  <c r="K76" i="6"/>
  <c r="L76" i="6"/>
  <c r="M76" i="6"/>
  <c r="K77" i="6"/>
  <c r="L77" i="6"/>
  <c r="M77" i="6"/>
  <c r="K78" i="6"/>
  <c r="L78" i="6"/>
  <c r="M78" i="6"/>
  <c r="K79" i="6"/>
  <c r="L79" i="6"/>
  <c r="M79" i="6"/>
  <c r="K80" i="6"/>
  <c r="L80" i="6"/>
  <c r="M80" i="6"/>
  <c r="K81" i="6"/>
  <c r="L81" i="6"/>
  <c r="M81" i="6"/>
  <c r="K82" i="6"/>
  <c r="L82" i="6"/>
  <c r="M82" i="6"/>
  <c r="K83" i="6"/>
  <c r="L83" i="6"/>
  <c r="M83" i="6"/>
  <c r="K84" i="6"/>
  <c r="L84" i="6"/>
  <c r="M84" i="6"/>
  <c r="K85" i="6"/>
  <c r="L85" i="6"/>
  <c r="M85" i="6"/>
  <c r="K86" i="6"/>
  <c r="L86" i="6"/>
  <c r="M86" i="6"/>
  <c r="K87" i="6"/>
  <c r="L87" i="6"/>
  <c r="M87" i="6"/>
  <c r="K88" i="6"/>
  <c r="L88" i="6"/>
  <c r="M88" i="6"/>
  <c r="K89" i="6"/>
  <c r="L89" i="6"/>
  <c r="M89" i="6"/>
  <c r="K90" i="6"/>
  <c r="L90" i="6"/>
  <c r="M90" i="6"/>
  <c r="K91" i="6"/>
  <c r="L91" i="6"/>
  <c r="M91" i="6"/>
  <c r="K92" i="6"/>
  <c r="L92" i="6"/>
  <c r="M92" i="6"/>
  <c r="K93" i="6"/>
  <c r="L93" i="6"/>
  <c r="M93" i="6"/>
  <c r="K94" i="6"/>
  <c r="L94" i="6"/>
  <c r="M94" i="6"/>
  <c r="K95" i="6"/>
  <c r="L95" i="6"/>
  <c r="M95" i="6"/>
  <c r="K96" i="6"/>
  <c r="L96" i="6"/>
  <c r="M96" i="6"/>
  <c r="K97" i="6"/>
  <c r="L97" i="6"/>
  <c r="M97" i="6"/>
  <c r="K98" i="6"/>
  <c r="L98" i="6"/>
  <c r="M98" i="6"/>
  <c r="K99" i="6"/>
  <c r="L99" i="6"/>
  <c r="M99" i="6"/>
  <c r="K100" i="6"/>
  <c r="L100" i="6"/>
  <c r="M100" i="6"/>
  <c r="K101" i="6"/>
  <c r="L101" i="6"/>
  <c r="M101" i="6"/>
  <c r="K102" i="6"/>
  <c r="L102" i="6"/>
  <c r="M102" i="6"/>
  <c r="K103" i="6"/>
  <c r="L103" i="6"/>
  <c r="M103" i="6"/>
  <c r="K104" i="6"/>
  <c r="L104" i="6"/>
  <c r="M104" i="6"/>
  <c r="K105" i="6"/>
  <c r="L105" i="6"/>
  <c r="M105" i="6"/>
  <c r="K106" i="6"/>
  <c r="L106" i="6"/>
  <c r="M106" i="6"/>
  <c r="K107" i="6"/>
  <c r="L107" i="6"/>
  <c r="M107" i="6"/>
  <c r="K108" i="6"/>
  <c r="L108" i="6"/>
  <c r="M108" i="6"/>
  <c r="K109" i="6"/>
  <c r="L109" i="6"/>
  <c r="M109" i="6"/>
  <c r="K110" i="6"/>
  <c r="L110" i="6"/>
  <c r="M110" i="6"/>
  <c r="K111" i="6"/>
  <c r="L111" i="6"/>
  <c r="M111" i="6"/>
  <c r="K112" i="6"/>
  <c r="L112" i="6"/>
  <c r="M112" i="6"/>
  <c r="K113" i="6"/>
  <c r="L113" i="6"/>
  <c r="M113" i="6"/>
  <c r="K114" i="6"/>
  <c r="L114" i="6"/>
  <c r="M114" i="6"/>
  <c r="K115" i="6"/>
  <c r="L115" i="6"/>
  <c r="M115" i="6"/>
  <c r="K116" i="6"/>
  <c r="L116" i="6"/>
  <c r="M116" i="6"/>
  <c r="K117" i="6"/>
  <c r="L117" i="6"/>
  <c r="M117" i="6"/>
  <c r="K118" i="6"/>
  <c r="L118" i="6"/>
  <c r="M118" i="6"/>
  <c r="K119" i="6"/>
  <c r="L119" i="6"/>
  <c r="M119" i="6"/>
  <c r="K120" i="6"/>
  <c r="L120" i="6"/>
  <c r="M120" i="6"/>
  <c r="K121" i="6"/>
  <c r="L121" i="6"/>
  <c r="M121" i="6"/>
  <c r="K122" i="6"/>
  <c r="L122" i="6"/>
  <c r="M122" i="6"/>
  <c r="K123" i="6"/>
  <c r="L123" i="6"/>
  <c r="M123" i="6"/>
  <c r="K124" i="6"/>
  <c r="L124" i="6"/>
  <c r="M124" i="6"/>
  <c r="K125" i="6"/>
  <c r="L125" i="6"/>
  <c r="M125" i="6"/>
  <c r="K126" i="6"/>
  <c r="L126" i="6"/>
  <c r="M126" i="6"/>
  <c r="K127" i="6"/>
  <c r="L127" i="6"/>
  <c r="M127" i="6"/>
  <c r="K128" i="6"/>
  <c r="L128" i="6"/>
  <c r="M128" i="6"/>
  <c r="K129" i="6"/>
  <c r="L129" i="6"/>
  <c r="M129" i="6"/>
  <c r="K130" i="6"/>
  <c r="L130" i="6"/>
  <c r="M130" i="6"/>
  <c r="K131" i="6"/>
  <c r="L131" i="6"/>
  <c r="M131" i="6"/>
  <c r="K132" i="6"/>
  <c r="L132" i="6"/>
  <c r="M132" i="6"/>
  <c r="K133" i="6"/>
  <c r="L133" i="6"/>
  <c r="M133" i="6"/>
  <c r="K134" i="6"/>
  <c r="L134" i="6"/>
  <c r="M134" i="6"/>
  <c r="K135" i="6"/>
  <c r="L135" i="6"/>
  <c r="M135" i="6"/>
  <c r="K136" i="6"/>
  <c r="L136" i="6"/>
  <c r="M136" i="6"/>
  <c r="K137" i="6"/>
  <c r="L137" i="6"/>
  <c r="M137" i="6"/>
  <c r="K138" i="6"/>
  <c r="L138" i="6"/>
  <c r="M138" i="6"/>
  <c r="K139" i="6"/>
  <c r="L139" i="6"/>
  <c r="M139" i="6"/>
  <c r="K140" i="6"/>
  <c r="L140" i="6"/>
  <c r="M140" i="6"/>
  <c r="K141" i="6"/>
  <c r="L141" i="6"/>
  <c r="M141" i="6"/>
  <c r="K142" i="6"/>
  <c r="L142" i="6"/>
  <c r="M142" i="6"/>
  <c r="K143" i="6"/>
  <c r="L143" i="6"/>
  <c r="M143" i="6"/>
  <c r="K144" i="6"/>
  <c r="L144" i="6"/>
  <c r="M144" i="6"/>
  <c r="K145" i="6"/>
  <c r="L145" i="6"/>
  <c r="M145" i="6"/>
  <c r="K146" i="6"/>
  <c r="L146" i="6"/>
  <c r="M146" i="6"/>
  <c r="K147" i="6"/>
  <c r="L147" i="6"/>
  <c r="M147" i="6"/>
  <c r="K148" i="6"/>
  <c r="L148" i="6"/>
  <c r="M148" i="6"/>
  <c r="K149" i="6"/>
  <c r="L149" i="6"/>
  <c r="M149" i="6"/>
  <c r="K150" i="6"/>
  <c r="L150" i="6"/>
  <c r="M150" i="6"/>
  <c r="K151" i="6"/>
  <c r="L151" i="6"/>
  <c r="M151" i="6"/>
  <c r="K152" i="6"/>
  <c r="L152" i="6"/>
  <c r="M152" i="6"/>
  <c r="K153" i="6"/>
  <c r="L153" i="6"/>
  <c r="M153" i="6"/>
  <c r="K154" i="6"/>
  <c r="L154" i="6"/>
  <c r="M154" i="6"/>
  <c r="K155" i="6"/>
  <c r="L155" i="6"/>
  <c r="M155" i="6"/>
  <c r="K156" i="6"/>
  <c r="L156" i="6"/>
  <c r="M156" i="6"/>
  <c r="K157" i="6"/>
  <c r="L157" i="6"/>
  <c r="M157" i="6"/>
  <c r="K158" i="6"/>
  <c r="L158" i="6"/>
  <c r="M158" i="6"/>
  <c r="K159" i="6"/>
  <c r="L159" i="6"/>
  <c r="M159" i="6"/>
  <c r="K160" i="6"/>
  <c r="L160" i="6"/>
  <c r="M160" i="6"/>
  <c r="K161" i="6"/>
  <c r="L161" i="6"/>
  <c r="M161" i="6"/>
  <c r="K162" i="6"/>
  <c r="L162" i="6"/>
  <c r="M162" i="6"/>
  <c r="K163" i="6"/>
  <c r="L163" i="6"/>
  <c r="M163" i="6"/>
  <c r="K164" i="6"/>
  <c r="L164" i="6"/>
  <c r="M164" i="6"/>
  <c r="K165" i="6"/>
  <c r="L165" i="6"/>
  <c r="M165" i="6"/>
  <c r="K166" i="6"/>
  <c r="L166" i="6"/>
  <c r="M166" i="6"/>
  <c r="K167" i="6"/>
  <c r="L167" i="6"/>
  <c r="M167" i="6"/>
  <c r="K168" i="6"/>
  <c r="L168" i="6"/>
  <c r="M168" i="6"/>
  <c r="K169" i="6"/>
  <c r="L169" i="6"/>
  <c r="M169" i="6"/>
  <c r="K170" i="6"/>
  <c r="L170" i="6"/>
  <c r="M170" i="6"/>
  <c r="K171" i="6"/>
  <c r="L171" i="6"/>
  <c r="M171" i="6"/>
  <c r="K172" i="6"/>
  <c r="L172" i="6"/>
  <c r="M172" i="6"/>
  <c r="K173" i="6"/>
  <c r="L173" i="6"/>
  <c r="M173" i="6"/>
  <c r="K174" i="6"/>
  <c r="L174" i="6"/>
  <c r="M174" i="6"/>
  <c r="K175" i="6"/>
  <c r="L175" i="6"/>
  <c r="M175" i="6"/>
  <c r="K176" i="6"/>
  <c r="L176" i="6"/>
  <c r="M176" i="6"/>
  <c r="K177" i="6"/>
  <c r="L177" i="6"/>
  <c r="M177" i="6"/>
  <c r="K178" i="6"/>
  <c r="L178" i="6"/>
  <c r="M178" i="6"/>
  <c r="K179" i="6"/>
  <c r="L179" i="6"/>
  <c r="M179" i="6"/>
  <c r="K180" i="6"/>
  <c r="L180" i="6"/>
  <c r="M180" i="6"/>
  <c r="K181" i="6"/>
  <c r="L181" i="6"/>
  <c r="M181" i="6"/>
  <c r="K182" i="6"/>
  <c r="L182" i="6"/>
  <c r="M182" i="6"/>
  <c r="K183" i="6"/>
  <c r="L183" i="6"/>
  <c r="M183" i="6"/>
  <c r="K184" i="6"/>
  <c r="L184" i="6"/>
  <c r="M184" i="6"/>
  <c r="K185" i="6"/>
  <c r="L185" i="6"/>
  <c r="M185" i="6"/>
  <c r="K186" i="6"/>
  <c r="L186" i="6"/>
  <c r="M186" i="6"/>
  <c r="K187" i="6"/>
  <c r="L187" i="6"/>
  <c r="M187" i="6"/>
  <c r="K188" i="6"/>
  <c r="L188" i="6"/>
  <c r="M188" i="6"/>
  <c r="K189" i="6"/>
  <c r="L189" i="6"/>
  <c r="M189" i="6"/>
  <c r="K190" i="6"/>
  <c r="L190" i="6"/>
  <c r="M190" i="6"/>
  <c r="K191" i="6"/>
  <c r="L191" i="6"/>
  <c r="M191" i="6"/>
  <c r="K192" i="6"/>
  <c r="L192" i="6"/>
  <c r="M192" i="6"/>
  <c r="K193" i="6"/>
  <c r="L193" i="6"/>
  <c r="M193" i="6"/>
  <c r="K194" i="6"/>
  <c r="L194" i="6"/>
  <c r="M194" i="6"/>
  <c r="K195" i="6"/>
  <c r="L195" i="6"/>
  <c r="M195" i="6"/>
  <c r="K196" i="6"/>
  <c r="L196" i="6"/>
  <c r="M196" i="6"/>
  <c r="K197" i="6"/>
  <c r="L197" i="6"/>
  <c r="M197" i="6"/>
  <c r="K198" i="6"/>
  <c r="L198" i="6"/>
  <c r="M198" i="6"/>
  <c r="K199" i="6"/>
  <c r="L199" i="6"/>
  <c r="M199" i="6"/>
  <c r="K200" i="6"/>
  <c r="L200" i="6"/>
  <c r="M200" i="6"/>
  <c r="K201" i="6"/>
  <c r="L201" i="6"/>
  <c r="M201" i="6"/>
  <c r="K202" i="6"/>
  <c r="L202" i="6"/>
  <c r="M202" i="6"/>
  <c r="K203" i="6"/>
  <c r="L203" i="6"/>
  <c r="M203" i="6"/>
  <c r="K204" i="6"/>
  <c r="L204" i="6"/>
  <c r="M204" i="6"/>
  <c r="K205" i="6"/>
  <c r="L205" i="6"/>
  <c r="M205" i="6"/>
  <c r="K206" i="6"/>
  <c r="L206" i="6"/>
  <c r="M206" i="6"/>
  <c r="K207" i="6"/>
  <c r="L207" i="6"/>
  <c r="M207" i="6"/>
  <c r="K208" i="6"/>
  <c r="L208" i="6"/>
  <c r="M208" i="6"/>
  <c r="K209" i="6"/>
  <c r="L209" i="6"/>
  <c r="M209" i="6"/>
  <c r="K210" i="6"/>
  <c r="L210" i="6"/>
  <c r="M210" i="6"/>
  <c r="K211" i="6"/>
  <c r="L211" i="6"/>
  <c r="M211" i="6"/>
  <c r="K212" i="6"/>
  <c r="L212" i="6"/>
  <c r="M212" i="6"/>
  <c r="K213" i="6"/>
  <c r="L213" i="6"/>
  <c r="M213" i="6"/>
  <c r="K214" i="6"/>
  <c r="L214" i="6"/>
  <c r="M214" i="6"/>
  <c r="K215" i="6"/>
  <c r="L215" i="6"/>
  <c r="M215" i="6"/>
  <c r="K216" i="6"/>
  <c r="L216" i="6"/>
  <c r="M216" i="6"/>
  <c r="K217" i="6"/>
  <c r="L217" i="6"/>
  <c r="M217" i="6"/>
  <c r="K218" i="6"/>
  <c r="L218" i="6"/>
  <c r="M218" i="6"/>
  <c r="K219" i="6"/>
  <c r="L219" i="6"/>
  <c r="M219" i="6"/>
  <c r="K220" i="6"/>
  <c r="L220" i="6"/>
  <c r="M220" i="6"/>
  <c r="K221" i="6"/>
  <c r="L221" i="6"/>
  <c r="M221" i="6"/>
  <c r="K222" i="6"/>
  <c r="L222" i="6"/>
  <c r="M222" i="6"/>
  <c r="K223" i="6"/>
  <c r="L223" i="6"/>
  <c r="M223" i="6"/>
  <c r="K224" i="6"/>
  <c r="L224" i="6"/>
  <c r="M224" i="6"/>
  <c r="K225" i="6"/>
  <c r="L225" i="6"/>
  <c r="M225" i="6"/>
  <c r="K226" i="6"/>
  <c r="L226" i="6"/>
  <c r="M226" i="6"/>
  <c r="M2" i="6"/>
  <c r="L2" i="6"/>
  <c r="K2" i="6"/>
  <c r="G37" i="7"/>
  <c r="G36" i="7"/>
  <c r="J28" i="7"/>
  <c r="J26" i="7"/>
  <c r="J32" i="7"/>
  <c r="D25" i="7"/>
  <c r="D31" i="7"/>
  <c r="J30" i="7"/>
  <c r="G23" i="7"/>
  <c r="F29" i="7"/>
  <c r="F27" i="7"/>
  <c r="F24" i="7"/>
  <c r="G21" i="7"/>
  <c r="H19" i="7"/>
  <c r="D19" i="7"/>
  <c r="J18" i="7"/>
  <c r="K13" i="7"/>
  <c r="F13" i="7"/>
  <c r="J13" i="7"/>
  <c r="E13" i="7"/>
  <c r="D45" i="7" s="1"/>
  <c r="I45" i="7" s="1"/>
  <c r="H13" i="7"/>
  <c r="C13" i="7"/>
  <c r="C11" i="7"/>
  <c r="H8" i="7"/>
  <c r="C8" i="7"/>
  <c r="C7" i="7"/>
  <c r="H6" i="7"/>
  <c r="C6" i="7"/>
  <c r="F46" i="7"/>
  <c r="I50" i="7" s="1"/>
  <c r="F45" i="7"/>
  <c r="F44" i="7"/>
  <c r="G60" i="7"/>
  <c r="K60" i="7" s="1"/>
  <c r="B66" i="7"/>
  <c r="D38" i="7"/>
  <c r="F4" i="7"/>
  <c r="K29" i="7"/>
  <c r="I2" i="7"/>
  <c r="F2" i="7"/>
  <c r="B4" i="7"/>
  <c r="K32" i="7"/>
  <c r="K27" i="7"/>
  <c r="F65" i="7" l="1"/>
  <c r="C10" i="7"/>
  <c r="F70" i="7"/>
  <c r="D44" i="7"/>
  <c r="H44" i="7" s="1"/>
  <c r="D46" i="7"/>
  <c r="J46" i="7" s="1"/>
  <c r="I49" i="7"/>
  <c r="I48" i="7"/>
  <c r="I23" i="7"/>
  <c r="J23" i="7" s="1"/>
  <c r="I21" i="7"/>
  <c r="J21" i="7" s="1"/>
  <c r="I47" i="7"/>
  <c r="D39" i="7"/>
  <c r="I36" i="7" s="1"/>
  <c r="I38" i="7" l="1"/>
  <c r="J37" i="7" s="1"/>
  <c r="K34" i="7"/>
  <c r="J47" i="7"/>
  <c r="J51" i="7" s="1"/>
  <c r="I51" i="7"/>
  <c r="J36" i="7"/>
  <c r="K41" i="7" l="1"/>
  <c r="H47" i="7" l="1"/>
  <c r="K47" i="7" l="1"/>
  <c r="H51" i="7"/>
  <c r="K51" i="7" s="1"/>
  <c r="K53" i="7" l="1"/>
  <c r="K59" i="7" l="1"/>
  <c r="K61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 Brändel</author>
  </authors>
  <commentList>
    <comment ref="B3" authorId="0" shapeId="0" xr:uid="{D85E4688-674F-43D6-9CAA-72D74906723E}">
      <text>
        <r>
          <rPr>
            <b/>
            <sz val="9"/>
            <color indexed="81"/>
            <rFont val="Segoe UI"/>
            <charset val="1"/>
          </rPr>
          <t>Bitte anklicken und DGSV oder DGSJ wählen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B4" authorId="0" shapeId="0" xr:uid="{3A19E207-F7BF-4C46-B479-DB25E7131C7D}">
      <text>
        <r>
          <rPr>
            <b/>
            <sz val="9"/>
            <color indexed="81"/>
            <rFont val="Segoe UI"/>
            <charset val="1"/>
          </rPr>
          <t xml:space="preserve">Bitte auswählen, 
Welche Ressorten, DGSV Sparten,…. 
DGSV Allgemein = Präsidium, Referenten, Arbeitsgruppe,…
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B9" authorId="0" shapeId="0" xr:uid="{C0A4E496-F919-4D88-9B15-9C8E4DF10EBA}">
      <text>
        <r>
          <rPr>
            <b/>
            <sz val="9"/>
            <color indexed="81"/>
            <rFont val="Segoe UI"/>
            <family val="2"/>
          </rPr>
          <t>Bitte auswählen, ob als 
Ordentlicher Haushalt über DGSV , 
Ausserordentlicher Haushalt über BMI / BVA oder 
DGSJ - KPJ - Förderung abgerechnet wird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4" authorId="0" shapeId="0" xr:uid="{0971502D-1C03-43C7-8E35-1A9CDB6B6536}">
      <text>
        <r>
          <rPr>
            <b/>
            <sz val="9"/>
            <color indexed="81"/>
            <rFont val="Segoe UI"/>
            <charset val="1"/>
          </rPr>
          <t>BMI - Massnahmennummer
beispielweise 1101-1#400
Deaflympic - Massnahmennummer
271201
usw.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B21" authorId="0" shapeId="0" xr:uid="{64710B8D-3A9A-4C3B-A0A7-95D8DD000A12}">
      <text>
        <r>
          <rPr>
            <sz val="9"/>
            <color indexed="81"/>
            <rFont val="Segoe UI"/>
            <family val="2"/>
          </rPr>
          <t xml:space="preserve">Bitte </t>
        </r>
        <r>
          <rPr>
            <b/>
            <sz val="9"/>
            <color indexed="81"/>
            <rFont val="Segoe UI"/>
            <family val="2"/>
          </rPr>
          <t xml:space="preserve">
DEXX XXXX XXXX XXXX XXXX XX</t>
        </r>
        <r>
          <rPr>
            <sz val="9"/>
            <color indexed="81"/>
            <rFont val="Segoe UI"/>
            <family val="2"/>
          </rPr>
          <t xml:space="preserve">
eingeben</t>
        </r>
      </text>
    </comment>
    <comment ref="B22" authorId="0" shapeId="0" xr:uid="{F63AC2C6-9845-467B-912F-52FBEC4BED19}">
      <text>
        <r>
          <rPr>
            <b/>
            <sz val="9"/>
            <color indexed="81"/>
            <rFont val="Segoe UI"/>
            <family val="2"/>
          </rPr>
          <t>Eingeben, nur wenn Auslandkonten vorhanden hat.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27" authorId="0" shapeId="0" xr:uid="{8DFFDCC9-3FD6-4D2F-9DC6-DD9AAEE82D9D}">
      <text>
        <r>
          <rPr>
            <b/>
            <sz val="9"/>
            <color indexed="81"/>
            <rFont val="Segoe UI"/>
            <family val="2"/>
          </rPr>
          <t>Bitte Ort angebeben, von wo losgefahren ist.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28" authorId="0" shapeId="0" xr:uid="{80F146AC-651F-47B5-991F-B223AF8DF69B}">
      <text>
        <r>
          <rPr>
            <b/>
            <sz val="9"/>
            <color indexed="81"/>
            <rFont val="Segoe UI"/>
            <family val="2"/>
          </rPr>
          <t xml:space="preserve">Bitte Ort 
angeben, wo das Veranstaltung / Maßnahmen stattfinden ist.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29" authorId="0" shapeId="0" xr:uid="{533C2D3B-CE70-4E73-B7F8-6595D01AFCB7}">
      <text>
        <r>
          <rPr>
            <b/>
            <sz val="9"/>
            <color indexed="81"/>
            <rFont val="Segoe UI"/>
            <family val="2"/>
          </rPr>
          <t xml:space="preserve">Bitte Ort angeben, wenn kein gleiche Ort wie bei Hinfahrt ist, sonst leer stehen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30" authorId="0" shapeId="0" xr:uid="{6A5E5398-6413-46CB-B747-CE4E28A863B1}">
      <text>
        <r>
          <rPr>
            <b/>
            <sz val="9"/>
            <color indexed="81"/>
            <rFont val="Segoe UI"/>
            <family val="2"/>
          </rPr>
          <t>Bitte in Format TT.MM.JJ angeben, z.B. 01.01.25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31" authorId="0" shapeId="0" xr:uid="{1DDA3B13-0644-45E9-A488-22926A24E1C4}">
      <text>
        <r>
          <rPr>
            <b/>
            <sz val="9"/>
            <color indexed="81"/>
            <rFont val="Segoe UI"/>
            <family val="2"/>
          </rPr>
          <t xml:space="preserve">Btte nur in Format  ss:mm angeben, z.B. 09:30
Bitte kein Wort als Uhr dazu angeben, also nur Zahl. Sonst gibt falsche Abrechnung. 
</t>
        </r>
      </text>
    </comment>
    <comment ref="B32" authorId="0" shapeId="0" xr:uid="{F417FD8E-147D-4A14-898E-614B9C53A2D7}">
      <text>
        <r>
          <rPr>
            <b/>
            <sz val="9"/>
            <color indexed="81"/>
            <rFont val="Segoe UI"/>
            <family val="2"/>
          </rPr>
          <t>Bitte in Format TT.MM.JJ angeben, z.B. 01.01.25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33" authorId="0" shapeId="0" xr:uid="{55D366D9-E058-4743-80E2-6285CC59FCAF}">
      <text>
        <r>
          <rPr>
            <b/>
            <sz val="9"/>
            <color indexed="81"/>
            <rFont val="Segoe UI"/>
            <family val="2"/>
          </rPr>
          <t xml:space="preserve">Btte nur in Format  ss:mm angeben, z.B. 09:30
Bitte kein Wort als Uhr dazu angeben, also nur Zahl. Sonst gibt falsche Abrechnung. </t>
        </r>
      </text>
    </comment>
    <comment ref="B38" authorId="0" shapeId="0" xr:uid="{1A463F86-935D-4490-9043-25A243CEA566}">
      <text>
        <r>
          <rPr>
            <b/>
            <sz val="9"/>
            <color indexed="81"/>
            <rFont val="Segoe UI"/>
            <family val="2"/>
          </rPr>
          <t>Bitte private Kfz - Kennzeichen angeben, z.B. K - AB 123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39" authorId="0" shapeId="0" xr:uid="{13241F08-4CFF-4176-AFCD-E7418C2FF2CB}">
      <text>
        <r>
          <rPr>
            <b/>
            <sz val="9"/>
            <color indexed="81"/>
            <rFont val="Segoe UI"/>
            <family val="2"/>
          </rPr>
          <t>Bitte nur als Hinfahrt ( nicht Hin- und Rückfahrt zusammenrechnen) angeben, also nur  Zahl aufrunden wie 28 statt 27,3.</t>
        </r>
      </text>
    </comment>
    <comment ref="B40" authorId="0" shapeId="0" xr:uid="{72BC1C12-9FA1-4017-B785-8A936794257D}">
      <text>
        <r>
          <rPr>
            <b/>
            <sz val="9"/>
            <color indexed="81"/>
            <rFont val="Segoe UI"/>
            <family val="2"/>
          </rPr>
          <t xml:space="preserve">Bitte nur JA oder Nein wählen, ob Hinfahrt und Rückfahrt beide gleiche Streche ist. 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41" authorId="0" shapeId="0" xr:uid="{65752CC1-FDAA-45DA-8C13-FE1A4892DFFF}">
      <text>
        <r>
          <rPr>
            <b/>
            <sz val="9"/>
            <color indexed="81"/>
            <rFont val="Segoe UI"/>
            <family val="2"/>
          </rPr>
          <t>Wenn Abfahrt von der Anreise und Ankunft bei der Abreise nicht gleich ist, bitte anderen ort hier angeben, also nur  Zahl aufrunden wie 28 statt 27,3.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42" authorId="0" shapeId="0" xr:uid="{6F643D0F-C78A-42B9-A304-1A2B12B90680}">
      <text>
        <r>
          <rPr>
            <b/>
            <sz val="9"/>
            <color indexed="81"/>
            <rFont val="Segoe UI"/>
            <charset val="1"/>
          </rPr>
          <t>Anzahl der Mitfahrer angeben. Wenn beispielseise Hinfahrt mit 1 Mitfahrer und Rückfahrt ohne Mitfahrer, bitte 0,5 anzugeben.
= immer Halbieren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B43" authorId="0" shapeId="0" xr:uid="{5A4B42DC-77E0-44AC-A2FC-06110DD6810B}">
      <text>
        <r>
          <rPr>
            <b/>
            <sz val="9"/>
            <color indexed="81"/>
            <rFont val="Segoe UI"/>
            <charset val="1"/>
          </rPr>
          <t>Wenn nur eine Strecke z.B. Hinfahrt mit 1 Mitfahrer, dann bitte z.B. Max Mustermann (nur Hinfahrt) angeben.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B45" authorId="0" shapeId="0" xr:uid="{29B08800-1019-4B66-9B1B-298923D7D460}">
      <text>
        <r>
          <rPr>
            <b/>
            <sz val="9"/>
            <color indexed="81"/>
            <rFont val="Segoe UI"/>
            <family val="2"/>
          </rPr>
          <t>Bitte nur JA oder Nein wählen, ob von DGSV vorher wegen Begründung für beispielweise Transportmaterialen ( betreffen nur für Ausserordentlicher Haushalt) genehmigt hat.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48" authorId="0" shapeId="0" xr:uid="{8FEC524A-9CED-4159-895A-AADE250781DE}">
      <text>
        <r>
          <rPr>
            <b/>
            <sz val="9"/>
            <color indexed="81"/>
            <rFont val="Segoe UI"/>
            <family val="2"/>
          </rPr>
          <t>Bitte nur JA oder Nein wählen, ob von DGSV vorher mit 
Begründung genehmigt hat.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50" authorId="0" shapeId="0" xr:uid="{D1BA9ABE-CC0B-414E-A979-2CB855DD0A4B}">
      <text>
        <r>
          <rPr>
            <b/>
            <sz val="9"/>
            <color indexed="81"/>
            <rFont val="Segoe UI"/>
            <family val="2"/>
          </rPr>
          <t>Bitte nur JA oder Nein wählen, ob von DGSV vorher mit 
Begründung genehmigt hat.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60" authorId="0" shapeId="0" xr:uid="{705E42A7-786E-4CD3-802B-79603FAF259A}">
      <text>
        <r>
          <rPr>
            <b/>
            <sz val="9"/>
            <color indexed="81"/>
            <rFont val="Segoe UI"/>
            <family val="2"/>
          </rPr>
          <t>Bitte auswählen,  welche Verpflegung hat im Hotel?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61" authorId="0" shapeId="0" xr:uid="{9EC025A4-3E77-47F3-8142-5A458D7645D0}">
      <text>
        <r>
          <rPr>
            <b/>
            <sz val="9"/>
            <color indexed="81"/>
            <rFont val="Segoe UI"/>
            <family val="2"/>
          </rPr>
          <t>Bitte nur JA oder Nein wählen, ob von DGSV vorher mit 
Begründung genehmigt hat.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65" authorId="0" shapeId="0" xr:uid="{CA3D365C-3B00-4DCB-8093-1350AC27CCDC}">
      <text>
        <r>
          <rPr>
            <b/>
            <sz val="9"/>
            <color indexed="81"/>
            <rFont val="Segoe UI"/>
            <family val="2"/>
          </rPr>
          <t xml:space="preserve">Bitte nur JA oder Nein wählen, ob Anspruch auf Tagesgeld/Tagesspesen gibt. 
Hinweis: Bitte als NEIN wählen, auch wenn die Entfernung zwischen Wohnort und Tagungsort/ Ort des Massnahme unter 20 km entfernt. </t>
        </r>
      </text>
    </comment>
    <comment ref="B66" authorId="0" shapeId="0" xr:uid="{5BFEE32C-2676-46AA-8F80-226C4B1F4EA7}">
      <text>
        <r>
          <rPr>
            <b/>
            <sz val="9"/>
            <color indexed="81"/>
            <rFont val="Segoe UI"/>
            <family val="2"/>
          </rPr>
          <t xml:space="preserve">Bitte Land angeben, wo von Anreise losfährt? 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67" authorId="0" shapeId="0" xr:uid="{5FEAF6CF-3E6E-4406-8B7E-CB1D20B33A07}">
      <text>
        <r>
          <rPr>
            <b/>
            <sz val="9"/>
            <color indexed="81"/>
            <rFont val="Segoe UI"/>
            <family val="2"/>
          </rPr>
          <t>Bitte Land angeben, wo der veranstaltung bzw. Ort der Maßnahme stattfindet?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68" authorId="0" shapeId="0" xr:uid="{C2ADC4BF-C934-4E96-B8E1-E3B3A0010F72}">
      <text>
        <r>
          <rPr>
            <b/>
            <sz val="9"/>
            <color indexed="81"/>
            <rFont val="Segoe UI"/>
            <family val="2"/>
          </rPr>
          <t xml:space="preserve">Bitte Land angeben, wo bei Abreise angekommen ist. 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69" authorId="0" shapeId="0" xr:uid="{F39709DB-6DE5-494D-996E-39BF980960C0}">
      <text>
        <r>
          <rPr>
            <b/>
            <sz val="9"/>
            <color indexed="81"/>
            <rFont val="Segoe UI"/>
            <family val="2"/>
          </rPr>
          <t>Bitte nur JA oder NEIN auswählen, wenn am Anreisetag in der Unterkunft/Maßnahme ein von der DGSV/DGSJ oder vom Veranstalter bezahltes Frühstück eingenommen wurde?</t>
        </r>
      </text>
    </comment>
    <comment ref="B70" authorId="0" shapeId="0" xr:uid="{8E6EAB68-9298-4844-A350-00E03A34151B}">
      <text>
        <r>
          <rPr>
            <b/>
            <sz val="9"/>
            <color indexed="81"/>
            <rFont val="Segoe UI"/>
            <family val="2"/>
          </rPr>
          <t>Bitte nur JA oder NEIN auswählen, wenn am Anreisetag in der Unterkunft/Maßnahme ein von der DGSV/DGSJ oder vom Veranstalter bezahltes Mittag eingenommen wurde?</t>
        </r>
      </text>
    </comment>
    <comment ref="B71" authorId="0" shapeId="0" xr:uid="{A2176437-BA52-463B-9637-3B3A79E4E810}">
      <text>
        <r>
          <rPr>
            <b/>
            <sz val="9"/>
            <color indexed="81"/>
            <rFont val="Segoe UI"/>
            <family val="2"/>
          </rPr>
          <t>Bitte nur JA oder NEIN auswählen, wenn am Anreisetag in der Unterkunft/Maßnahme ein von der DGSV/DGSJ oder vom Veranstalter bezahltes Abendessen eingenommen wurde?</t>
        </r>
      </text>
    </comment>
    <comment ref="B72" authorId="0" shapeId="0" xr:uid="{83F02CA2-DA58-427B-B7CB-8A80BA00D5E4}">
      <text>
        <r>
          <rPr>
            <b/>
            <sz val="9"/>
            <color indexed="81"/>
            <rFont val="Segoe UI"/>
            <family val="2"/>
          </rPr>
          <t>Bitte nur Anzahl angeben, wie viel Frühstück, außer am An- und Abreisetag, in der Unterkunft bzw. Maßnahme, die von der DGSV/DGSJ oder dem Veranstalter bezahlt wurde?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73" authorId="0" shapeId="0" xr:uid="{33C28C08-BEA6-470E-8E53-6CA6B23BDB3B}">
      <text>
        <r>
          <rPr>
            <b/>
            <sz val="9"/>
            <color indexed="81"/>
            <rFont val="Segoe UI"/>
            <family val="2"/>
          </rPr>
          <t>Bitte nur Anzahl angeben, wie viel Frühstück, außer am An- und Abreisetag, in der Unterkunft bzw. Maßnahme, die von der DGSV/DGSJ oder dem Veranstalter bezahlt wurde?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74" authorId="0" shapeId="0" xr:uid="{FDB55CF8-75C1-4957-A1C5-38908839B2BC}">
      <text>
        <r>
          <rPr>
            <b/>
            <sz val="9"/>
            <color indexed="81"/>
            <rFont val="Segoe UI"/>
            <family val="2"/>
          </rPr>
          <t>Bitte nur Anzahl angeben, wie viel Frühstück, außer am An- und Abreisetag, in der Unterkunft bzw. Maßnahme, die von der DGSV/DGSJ oder dem Veranstalter bezahlt wurde?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75" authorId="0" shapeId="0" xr:uid="{7005ED8D-76F5-437E-A4CD-A0A7D31C00D6}">
      <text>
        <r>
          <rPr>
            <b/>
            <sz val="9"/>
            <color indexed="81"/>
            <rFont val="Segoe UI"/>
            <family val="2"/>
          </rPr>
          <t>Bitte nur JA oder NEIN auswählen, wenn am Abreisetag in der Unterkunft/Maßnahme ein von der DGSV/DGSJ oder vom Veranstalter bezahltes Frühstück eingenommen wurde?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76" authorId="0" shapeId="0" xr:uid="{54844886-0617-4C12-B0D7-A5194C61839B}">
      <text>
        <r>
          <rPr>
            <b/>
            <sz val="9"/>
            <color indexed="81"/>
            <rFont val="Segoe UI"/>
            <family val="2"/>
          </rPr>
          <t>Bitte nur JA oder NEIN auswählen, wenn am Abreisetag in der Unterkunft/Maßnahme ein von der DGSV/DGSJ oder vom Veranstalter bezahltes Mittagessen eingenommen wurde?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77" authorId="0" shapeId="0" xr:uid="{44AA363B-F815-457C-A41B-400ABB32B6E1}">
      <text>
        <r>
          <rPr>
            <b/>
            <sz val="9"/>
            <color indexed="81"/>
            <rFont val="Segoe UI"/>
            <family val="2"/>
          </rPr>
          <t>Bitte nur JA oder NEIN auswählen, wenn am Abreisetag in der Unterkunft/Maßnahme ein von der DGSV/DGSJ oder vom Veranstalter bezahltes Abendessen eingenommen wurde?</t>
        </r>
      </text>
    </comment>
    <comment ref="B94" authorId="0" shapeId="0" xr:uid="{21118E66-91AF-4767-9756-CD7166027942}">
      <text>
        <r>
          <rPr>
            <b/>
            <sz val="9"/>
            <color indexed="81"/>
            <rFont val="Segoe UI"/>
            <family val="2"/>
          </rPr>
          <t>Bitte als Beispiel  Musterstadt, 01.01.2025 angeben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<sst xmlns="http://schemas.openxmlformats.org/spreadsheetml/2006/main" count="465" uniqueCount="417">
  <si>
    <t>Name, Vorname</t>
  </si>
  <si>
    <t>Funktion</t>
  </si>
  <si>
    <t>Anschrift</t>
  </si>
  <si>
    <t>IBAN</t>
  </si>
  <si>
    <t>(Beleg beifügen)</t>
  </si>
  <si>
    <t>Fahrtkosten</t>
  </si>
  <si>
    <t>Flugkosten</t>
  </si>
  <si>
    <t>Übernachtungskosten</t>
  </si>
  <si>
    <t>Kosten pro Nacht</t>
  </si>
  <si>
    <t>Funktion:</t>
  </si>
  <si>
    <t>Anschrift:</t>
  </si>
  <si>
    <t>IBAN:</t>
  </si>
  <si>
    <t>BIC:</t>
  </si>
  <si>
    <t>Tage</t>
  </si>
  <si>
    <t>Stunden</t>
  </si>
  <si>
    <t>Kilometerpauschale</t>
  </si>
  <si>
    <t>zzgl. je Mitfahrer</t>
  </si>
  <si>
    <t>Tagesspesen:</t>
  </si>
  <si>
    <t>eintägige Reise</t>
  </si>
  <si>
    <t>Abwesenheit 6 bis 8 Stunden</t>
  </si>
  <si>
    <t>Abwesenheit 8 bis 12 Stunden</t>
  </si>
  <si>
    <t>Abwesenheit mehr als 12  Stunden</t>
  </si>
  <si>
    <t>An- und Abreisetag bei mehrtägiger Reise</t>
  </si>
  <si>
    <t>ohne Frühstück</t>
  </si>
  <si>
    <t>mit Frühstück</t>
  </si>
  <si>
    <t>Vollverpflegung</t>
  </si>
  <si>
    <t>Nach BayRKG/BLSV</t>
  </si>
  <si>
    <t>maximale Übernachtungskosten</t>
  </si>
  <si>
    <t>Halbpension</t>
  </si>
  <si>
    <t>Hotelverpflegung</t>
  </si>
  <si>
    <t>Dropdownmenü!</t>
  </si>
  <si>
    <t>Hin- und Rückfahrt gleiche km?</t>
  </si>
  <si>
    <t>einfache Hinfahrt - Strecke in km</t>
  </si>
  <si>
    <t>Falls Rückfahrt andere Ort ist, dann als einfache Rückfahrt - Strecke in km</t>
  </si>
  <si>
    <t>Stand 01.01.2023</t>
  </si>
  <si>
    <t>Maßnahme /Zweck der Reise</t>
  </si>
  <si>
    <t>Hinfahrt von</t>
  </si>
  <si>
    <t>Beginn der Dienstreise - Datum</t>
  </si>
  <si>
    <t>Beginn der Dienstreise - Uhrzeit</t>
  </si>
  <si>
    <t>Ende der Dienstreise - Datum</t>
  </si>
  <si>
    <t>Bahn/Bus - Kosten</t>
  </si>
  <si>
    <t>Privat - PKW - Amtl. Kennzeichen</t>
  </si>
  <si>
    <t>Ausserordentlicher Haushalt ( BMI - Veranstaltungen - Nationalmannschaft)</t>
  </si>
  <si>
    <t>1. Angaben zur Organisation</t>
  </si>
  <si>
    <t xml:space="preserve">Bereich  - DGSV oder DGSJ </t>
  </si>
  <si>
    <t>Falls DGSV, welche Ressort</t>
  </si>
  <si>
    <t>2. Haushalt</t>
  </si>
  <si>
    <t>Reise zur Veranstaltungsort/Ort der Maßnahme</t>
  </si>
  <si>
    <t>Taxikosten</t>
  </si>
  <si>
    <t>Mietwagen - Kosten (nur mit  Vorlage von Tank- bzw. E- Aufladung - Quittung)</t>
  </si>
  <si>
    <t>Begründung  PKW - Fahrt</t>
  </si>
  <si>
    <t>Anzahl Nächte pauschal ohne Beleg 20,00 € (Inland) / 30,00 € (Ausland)</t>
  </si>
  <si>
    <t>Beginn des Dienstreise  - Land</t>
  </si>
  <si>
    <t>Ende des Dienstreise -  Land</t>
  </si>
  <si>
    <t xml:space="preserve">Begründung </t>
  </si>
  <si>
    <t>Ordentlicher Haushalt ( Präsidium, Referenten, Sparten, DGSJ, etc.) oder</t>
  </si>
  <si>
    <t>BIC ( nur bei Auslandkonten)</t>
  </si>
  <si>
    <t>DGSV</t>
  </si>
  <si>
    <t>DGSJ</t>
  </si>
  <si>
    <t>DGSV allgemein</t>
  </si>
  <si>
    <t>Sparte Badminton</t>
  </si>
  <si>
    <t>Sparte Basketball</t>
  </si>
  <si>
    <t>Sparte Beachvolleyball/Volleyball</t>
  </si>
  <si>
    <t>Sparte Bowling</t>
  </si>
  <si>
    <t>Sparte Curling</t>
  </si>
  <si>
    <t>Sparte Dart</t>
  </si>
  <si>
    <t>Sparte Fußball</t>
  </si>
  <si>
    <t>Sparte Golf</t>
  </si>
  <si>
    <t>Sparte Handball</t>
  </si>
  <si>
    <t>Sparte Kegeln Classic</t>
  </si>
  <si>
    <t>Sparte Leichtathletik</t>
  </si>
  <si>
    <t>Sparte Motorsport</t>
  </si>
  <si>
    <t>Sparte Radsport</t>
  </si>
  <si>
    <t>Sparte Schwimmen</t>
  </si>
  <si>
    <t>Sparte Sportschießen</t>
  </si>
  <si>
    <t>Sparte Tennis</t>
  </si>
  <si>
    <t>Sparte Tischtennis</t>
  </si>
  <si>
    <t>Sparte Schach</t>
  </si>
  <si>
    <t>Sparte Pentaque</t>
  </si>
  <si>
    <t>Sparte Segelsport</t>
  </si>
  <si>
    <t>Sparte Wasserball</t>
  </si>
  <si>
    <t>JA</t>
  </si>
  <si>
    <t>NEIN</t>
  </si>
  <si>
    <t>mit Halbpension</t>
  </si>
  <si>
    <t>mit Vollpension</t>
  </si>
  <si>
    <t>Afghanistan</t>
  </si>
  <si>
    <t>Ägypten</t>
  </si>
  <si>
    <t>Albanien</t>
  </si>
  <si>
    <t>Algerien</t>
  </si>
  <si>
    <t>Andorra</t>
  </si>
  <si>
    <t>Angola</t>
  </si>
  <si>
    <t>Äquatorialguinea</t>
  </si>
  <si>
    <t>Argentinien</t>
  </si>
  <si>
    <t>Armenien</t>
  </si>
  <si>
    <t>Aserbaidschan</t>
  </si>
  <si>
    <t>Äthiopien</t>
  </si>
  <si>
    <t>Australien – Canberra</t>
  </si>
  <si>
    <t>Australien – Sydney</t>
  </si>
  <si>
    <t>Australien – im Übrigen</t>
  </si>
  <si>
    <t>Bahrain</t>
  </si>
  <si>
    <t>Bangladesch</t>
  </si>
  <si>
    <t>Barbados</t>
  </si>
  <si>
    <t>Belarus</t>
  </si>
  <si>
    <t>Belgien</t>
  </si>
  <si>
    <t>Benin</t>
  </si>
  <si>
    <t>Bhutan</t>
  </si>
  <si>
    <t>Bolivien</t>
  </si>
  <si>
    <t>Bosnien und Herzegowina</t>
  </si>
  <si>
    <t>Botsuana</t>
  </si>
  <si>
    <t>Brasilien – Brasilia</t>
  </si>
  <si>
    <t>Brasilien – Rio de Janeiro</t>
  </si>
  <si>
    <t>Brasilien – Sao Paulo</t>
  </si>
  <si>
    <t>Brasilien – im Übrigen</t>
  </si>
  <si>
    <t>Brunei</t>
  </si>
  <si>
    <t>Bulgarien</t>
  </si>
  <si>
    <t>Burkina Faso</t>
  </si>
  <si>
    <t>Burundi</t>
  </si>
  <si>
    <t>Chile</t>
  </si>
  <si>
    <t>China – Chengdu</t>
  </si>
  <si>
    <t>China – Hongkong</t>
  </si>
  <si>
    <t>China – Kanton</t>
  </si>
  <si>
    <t>China – Peking</t>
  </si>
  <si>
    <t>China – Shanghai</t>
  </si>
  <si>
    <t>China – im Übrigen</t>
  </si>
  <si>
    <t>Costa Rica</t>
  </si>
  <si>
    <t>Côte d'Ivoire</t>
  </si>
  <si>
    <t>Dänemark</t>
  </si>
  <si>
    <t>Dominikanische Republik</t>
  </si>
  <si>
    <t>Dschibuti</t>
  </si>
  <si>
    <t>Ecuador</t>
  </si>
  <si>
    <t>El Salvador</t>
  </si>
  <si>
    <t>Eritrea</t>
  </si>
  <si>
    <t>Estland</t>
  </si>
  <si>
    <t>Fidschi</t>
  </si>
  <si>
    <t>Finnland</t>
  </si>
  <si>
    <t>Frankreich – Paris sowie die Départements der Ile de France**</t>
  </si>
  <si>
    <t>Frankreich – im Übrigen</t>
  </si>
  <si>
    <t>Gabun</t>
  </si>
  <si>
    <t>Gambia</t>
  </si>
  <si>
    <t>Georgien</t>
  </si>
  <si>
    <t>Ghana</t>
  </si>
  <si>
    <t>Griechenland – Athen</t>
  </si>
  <si>
    <t>Griechenland – im Übrigen</t>
  </si>
  <si>
    <t>Guatemala</t>
  </si>
  <si>
    <t>Guinea</t>
  </si>
  <si>
    <t>Guinea-Bissau</t>
  </si>
  <si>
    <t>Haiti</t>
  </si>
  <si>
    <t>Honduras</t>
  </si>
  <si>
    <t>Indien – Bangalore</t>
  </si>
  <si>
    <t>Indien – Chennai</t>
  </si>
  <si>
    <t>Indien – Kalkutta</t>
  </si>
  <si>
    <t>Indien – Mumbai</t>
  </si>
  <si>
    <t>Indien – Neu Delhi</t>
  </si>
  <si>
    <t>Indien – im Übrigen</t>
  </si>
  <si>
    <t>Indonesien</t>
  </si>
  <si>
    <t>Iran</t>
  </si>
  <si>
    <t>Irland</t>
  </si>
  <si>
    <t>Island</t>
  </si>
  <si>
    <t>Israel</t>
  </si>
  <si>
    <t>Italien – Mailand</t>
  </si>
  <si>
    <t>Italien – Rom</t>
  </si>
  <si>
    <t>Italien – im Übrigen</t>
  </si>
  <si>
    <t>Jamaika</t>
  </si>
  <si>
    <t>Japan – Tokio</t>
  </si>
  <si>
    <t>Japan – Osaka</t>
  </si>
  <si>
    <t>Japan – im Übrigen</t>
  </si>
  <si>
    <t>Jemen</t>
  </si>
  <si>
    <t>Jordanien</t>
  </si>
  <si>
    <t>Kambodscha</t>
  </si>
  <si>
    <t>Kamerun</t>
  </si>
  <si>
    <t>Kanada – Ottawa</t>
  </si>
  <si>
    <t>Kanada – Toronto</t>
  </si>
  <si>
    <t>Kanada – Vancouver</t>
  </si>
  <si>
    <t>Kanada – im Übrigen</t>
  </si>
  <si>
    <t>Kap Verde</t>
  </si>
  <si>
    <t>Kasachstan</t>
  </si>
  <si>
    <t>Katar</t>
  </si>
  <si>
    <t>Kenia</t>
  </si>
  <si>
    <t>Kirgisistan</t>
  </si>
  <si>
    <t>Kolumbien</t>
  </si>
  <si>
    <t>Kongo – Demokratische Republik</t>
  </si>
  <si>
    <t>Kongo – Republik</t>
  </si>
  <si>
    <t>Korea – Demokratische Volksrepublik</t>
  </si>
  <si>
    <t>Korea – Republik</t>
  </si>
  <si>
    <t>Kosovo</t>
  </si>
  <si>
    <t>Kroatien</t>
  </si>
  <si>
    <t>Kuba</t>
  </si>
  <si>
    <t>Kuwait</t>
  </si>
  <si>
    <t>Laos</t>
  </si>
  <si>
    <t>Lesotho</t>
  </si>
  <si>
    <t>Lettland</t>
  </si>
  <si>
    <t>Libanon</t>
  </si>
  <si>
    <t>Liberia</t>
  </si>
  <si>
    <t>Libyen</t>
  </si>
  <si>
    <t>Liechtenstein</t>
  </si>
  <si>
    <t>Litauen</t>
  </si>
  <si>
    <t>Luxemburg</t>
  </si>
  <si>
    <t>Madagaskar</t>
  </si>
  <si>
    <t>Malawi</t>
  </si>
  <si>
    <t>Malaysia</t>
  </si>
  <si>
    <t>Malediven</t>
  </si>
  <si>
    <t>Mali</t>
  </si>
  <si>
    <t>Malta</t>
  </si>
  <si>
    <t>Marokko</t>
  </si>
  <si>
    <t>Marshall Inseln</t>
  </si>
  <si>
    <t>Mauretanien</t>
  </si>
  <si>
    <t>Mauritius</t>
  </si>
  <si>
    <t>Mexiko</t>
  </si>
  <si>
    <t>Moldau, Republik</t>
  </si>
  <si>
    <t>Monaco</t>
  </si>
  <si>
    <t>Mongolei</t>
  </si>
  <si>
    <t>Montenegro</t>
  </si>
  <si>
    <t>Mosambik</t>
  </si>
  <si>
    <t>Myanmar</t>
  </si>
  <si>
    <t>Namibia</t>
  </si>
  <si>
    <t>Nepal</t>
  </si>
  <si>
    <t>Neuseeland</t>
  </si>
  <si>
    <t>Nicaragua</t>
  </si>
  <si>
    <t>Niederlande</t>
  </si>
  <si>
    <t>Niger</t>
  </si>
  <si>
    <t>Nigeria</t>
  </si>
  <si>
    <t>Nordmazedonien</t>
  </si>
  <si>
    <t>Norwegen</t>
  </si>
  <si>
    <t>Oman</t>
  </si>
  <si>
    <t>Österreich</t>
  </si>
  <si>
    <t>Pakistan – Islamabad</t>
  </si>
  <si>
    <t>Pakistan – im Übrigen</t>
  </si>
  <si>
    <t>Palau</t>
  </si>
  <si>
    <t>Panama</t>
  </si>
  <si>
    <t>Papua-Neuguinea</t>
  </si>
  <si>
    <t>Paraguay</t>
  </si>
  <si>
    <t>Peru</t>
  </si>
  <si>
    <t>Philippinen ***</t>
  </si>
  <si>
    <t>Polen – Breslau</t>
  </si>
  <si>
    <t>Polen – Warschau</t>
  </si>
  <si>
    <t>Polen – im Übrigen</t>
  </si>
  <si>
    <t>Portugal</t>
  </si>
  <si>
    <t>Ruanda</t>
  </si>
  <si>
    <t>Rumänien – Bukarest</t>
  </si>
  <si>
    <t>Rumänien – im Übrigen</t>
  </si>
  <si>
    <t>Sambia</t>
  </si>
  <si>
    <t>Samoa</t>
  </si>
  <si>
    <t>San Marino</t>
  </si>
  <si>
    <t>Sao Tomé und Principe</t>
  </si>
  <si>
    <t>Saudi Arabien – Djidda</t>
  </si>
  <si>
    <t>Saudi Arabien – Riad</t>
  </si>
  <si>
    <t>Saudi Arabien – im Übrigen</t>
  </si>
  <si>
    <t>Schweden</t>
  </si>
  <si>
    <t>Schweiz – Genf</t>
  </si>
  <si>
    <t>Schweiz – im Übrigen</t>
  </si>
  <si>
    <t>Senegal</t>
  </si>
  <si>
    <t>Serbien</t>
  </si>
  <si>
    <t>Sierra Leone</t>
  </si>
  <si>
    <t>Simbabwe</t>
  </si>
  <si>
    <t>Singapur</t>
  </si>
  <si>
    <t>Slowakische Republik</t>
  </si>
  <si>
    <t>Slowenien</t>
  </si>
  <si>
    <t>Spanien – Barcelona</t>
  </si>
  <si>
    <t>Spanien – Kanarische Inseln</t>
  </si>
  <si>
    <t>Spanien – Madrid</t>
  </si>
  <si>
    <t>Spanien – Palma de Mallorca</t>
  </si>
  <si>
    <t>Spanien – im Übrigen</t>
  </si>
  <si>
    <t>Sri Lanka</t>
  </si>
  <si>
    <t>Sudan</t>
  </si>
  <si>
    <t>Südafrika – Kapstadt</t>
  </si>
  <si>
    <t>Südafrika – Johannesburg</t>
  </si>
  <si>
    <t>Südafrika – im Übrigen</t>
  </si>
  <si>
    <t>Südsudan</t>
  </si>
  <si>
    <t>Syrien</t>
  </si>
  <si>
    <t>Tadschikistan</t>
  </si>
  <si>
    <t>Taiwan</t>
  </si>
  <si>
    <t>Tansania</t>
  </si>
  <si>
    <t>Thailand</t>
  </si>
  <si>
    <t>Togo</t>
  </si>
  <si>
    <t>Tonga</t>
  </si>
  <si>
    <t>Tschad</t>
  </si>
  <si>
    <t>Tschechische Republik</t>
  </si>
  <si>
    <t>Türkei – Ankara</t>
  </si>
  <si>
    <t>Türkei – Izmir</t>
  </si>
  <si>
    <t>Türkei – im Übrigen</t>
  </si>
  <si>
    <t>Tunesien</t>
  </si>
  <si>
    <t>Turkmenistan</t>
  </si>
  <si>
    <t>Uganda</t>
  </si>
  <si>
    <t>Ukraine</t>
  </si>
  <si>
    <t>Ungarn</t>
  </si>
  <si>
    <t>Uruguay</t>
  </si>
  <si>
    <t>Usbekistan</t>
  </si>
  <si>
    <t>Venezuela</t>
  </si>
  <si>
    <t>Vereinigte Arabische Emirate</t>
  </si>
  <si>
    <t>Vietnam</t>
  </si>
  <si>
    <t>Zentralafrikanische Republik</t>
  </si>
  <si>
    <t>Zypern</t>
  </si>
  <si>
    <t>USA – Atlanta</t>
  </si>
  <si>
    <t>USA – Boston</t>
  </si>
  <si>
    <t>USA – Chicago</t>
  </si>
  <si>
    <t>USA – Houston</t>
  </si>
  <si>
    <t>USA – Los Angeles</t>
  </si>
  <si>
    <t>USA – Miami</t>
  </si>
  <si>
    <t>USA – New York City</t>
  </si>
  <si>
    <t>USA – San Francisco</t>
  </si>
  <si>
    <t>USA – Washington, D. C.</t>
  </si>
  <si>
    <t>USA – im Übrigen</t>
  </si>
  <si>
    <t>GBR – London</t>
  </si>
  <si>
    <t>GBR und Nordirland – im Übrigen</t>
  </si>
  <si>
    <t>Ordentlicher Haushalt</t>
  </si>
  <si>
    <t>Ausserordentlicher Haushalt</t>
  </si>
  <si>
    <t>Rückfahrt als anderen Ort (falls nicht gleichen Ort wie Hinfahrt ist)</t>
  </si>
  <si>
    <t>Deutschland</t>
  </si>
  <si>
    <t>ohne Verpflegung</t>
  </si>
  <si>
    <t>Ort und Datum für Abgabe von Reisekostenabrechnung</t>
  </si>
  <si>
    <t>Anreisetag</t>
  </si>
  <si>
    <t>Abreisetag</t>
  </si>
  <si>
    <t>Ort</t>
  </si>
  <si>
    <t>Datum</t>
  </si>
  <si>
    <t xml:space="preserve">Zeit </t>
  </si>
  <si>
    <t>(pauschal)</t>
  </si>
  <si>
    <t>Tagessatz</t>
  </si>
  <si>
    <t xml:space="preserve">Reisekostenvorschuß  </t>
  </si>
  <si>
    <t xml:space="preserve">abzgl. RK-Vorschuss </t>
  </si>
  <si>
    <t xml:space="preserve">noch zu zahlen </t>
  </si>
  <si>
    <t xml:space="preserve">REISEKOSTENABRECHNUNG </t>
  </si>
  <si>
    <t>örtlichen Fahrtkosten - Gesamtstrecke in km</t>
  </si>
  <si>
    <t>Anzahl des Mitfahrer</t>
  </si>
  <si>
    <t>Begründung Taxifahrt</t>
  </si>
  <si>
    <t>Name des Mitfahrer</t>
  </si>
  <si>
    <t>amtl. Kennz. bei PKW-Nutzung:</t>
  </si>
  <si>
    <t>Anzahl des Mitfahrer:</t>
  </si>
  <si>
    <t xml:space="preserve">Namen der Mitfahrer: </t>
  </si>
  <si>
    <t>Bahn/Bus - Kosten:</t>
  </si>
  <si>
    <t>Begründung für Pkw - Fahrt:</t>
  </si>
  <si>
    <t>Begründung für Taxifahrt:</t>
  </si>
  <si>
    <t xml:space="preserve">Sonstige Fahrtkosten (Maut/Parkquittungen/Tankquittungen, etc.) </t>
  </si>
  <si>
    <t>Fahrtkosten - Gesamtkosten</t>
  </si>
  <si>
    <t>Anzahl Nächte mit Beleg</t>
  </si>
  <si>
    <t xml:space="preserve">Nächte x </t>
  </si>
  <si>
    <t>Übernachtungskosten - Gesamtkosten</t>
  </si>
  <si>
    <t>Land</t>
  </si>
  <si>
    <t>Gesamt</t>
  </si>
  <si>
    <t>Reisekosten insgesamt</t>
  </si>
  <si>
    <t>Tagesspesen/Tagesgelder - Gesamtkosten</t>
  </si>
  <si>
    <r>
      <t>Beginn</t>
    </r>
    <r>
      <rPr>
        <sz val="11"/>
        <rFont val="Calibri"/>
        <family val="2"/>
        <scheme val="minor"/>
      </rPr>
      <t xml:space="preserve"> der Reise</t>
    </r>
  </si>
  <si>
    <r>
      <t>Ende</t>
    </r>
    <r>
      <rPr>
        <sz val="11"/>
        <rFont val="Calibri"/>
        <family val="2"/>
        <scheme val="minor"/>
      </rPr>
      <t xml:space="preserve"> der Reise</t>
    </r>
  </si>
  <si>
    <t>Tagesspesen/Tagesgelder</t>
  </si>
  <si>
    <t>Sonstige Kosten mit Beleg und Begründungen</t>
  </si>
  <si>
    <t>Unterschrift Antragsteller/in</t>
  </si>
  <si>
    <t>Höhe des Reisekostenvorschuss , wenn vorhanden</t>
  </si>
  <si>
    <t>Trinidad und Tobago</t>
  </si>
  <si>
    <t>RUS – Moskau</t>
  </si>
  <si>
    <t>RUS – St. Petersburg</t>
  </si>
  <si>
    <t>RUS – im Übrigen</t>
  </si>
  <si>
    <t>abzgl. Gesamt</t>
  </si>
  <si>
    <t>Name u. Vorname:</t>
  </si>
  <si>
    <t>Zweck der Dienstreise:</t>
  </si>
  <si>
    <t>Veranstaltungsort:</t>
  </si>
  <si>
    <t>Taxikosten:</t>
  </si>
  <si>
    <t>Mietwagenkosten (ohne Tankkosten):</t>
  </si>
  <si>
    <t>Flugkosten:</t>
  </si>
  <si>
    <t>örtlichen Fahrtkosten:</t>
  </si>
  <si>
    <r>
      <t xml:space="preserve">Privat - PKW  </t>
    </r>
    <r>
      <rPr>
        <sz val="11"/>
        <rFont val="Calibri"/>
        <family val="2"/>
        <scheme val="minor"/>
      </rPr>
      <t>(ohne erhebliche Dienstreise maximal 130,00 €)</t>
    </r>
    <r>
      <rPr>
        <b/>
        <sz val="11"/>
        <rFont val="Calibri"/>
        <family val="2"/>
        <scheme val="minor"/>
      </rPr>
      <t>:</t>
    </r>
  </si>
  <si>
    <t>Sonstige Fahrtkosten (nach Belegen):</t>
  </si>
  <si>
    <t>Anzahl Nächte - ohne Beleg:</t>
  </si>
  <si>
    <t>Anzahl Nächte - mit Beleg:</t>
  </si>
  <si>
    <t>Art der Verpflegung:</t>
  </si>
  <si>
    <t>Sonstige Tage über  24 Stunden:</t>
  </si>
  <si>
    <t>Abreisetag:</t>
  </si>
  <si>
    <t>Unterkunft in :</t>
  </si>
  <si>
    <t>Veranstaltung / Aufenthalt - Land</t>
  </si>
  <si>
    <t>Ich versichere die Richtigkeit und Vollständigkeit meiner Angaben. Die eingesetzten Kosten sind mir wirklich entstanden und waren unvermeidbar.</t>
  </si>
  <si>
    <t>(maximale Übernachtungskosten werden berücksichtigt)</t>
  </si>
  <si>
    <t>Tag(e)</t>
  </si>
  <si>
    <t>KPJ - Förderung</t>
  </si>
  <si>
    <t>KPJ - Förderung für DGSJ</t>
  </si>
  <si>
    <t>Erhebliche Dienstreise mit Genehmigung:</t>
  </si>
  <si>
    <t>Flug mit Genehmigung:</t>
  </si>
  <si>
    <t>Hotel - Mehrkosten mit Genehmigung:</t>
  </si>
  <si>
    <t>km   x</t>
  </si>
  <si>
    <t>4. Angaben zur Person</t>
  </si>
  <si>
    <t>5. Maßnahme / Einsatz</t>
  </si>
  <si>
    <t>6. Fahrtkosten (Hin- und Rückfahrt)</t>
  </si>
  <si>
    <t>7. Übernachtungskosten</t>
  </si>
  <si>
    <t>8. Tagesspesen/Tagesgeld (kalendertäglich)</t>
  </si>
  <si>
    <t>9. Sonstige Kosten</t>
  </si>
  <si>
    <t>10. Angaben des Reisekostenzuschuss</t>
  </si>
  <si>
    <t>11. Angaben im Unterschriftenfeld</t>
  </si>
  <si>
    <t>3. Massnahmen - Nummer</t>
  </si>
  <si>
    <t>Massnahmen - Nummer, falls vorhanden</t>
  </si>
  <si>
    <t>Massnahmen- Nr.:</t>
  </si>
  <si>
    <t>Mietwagen mit Genehmigung:</t>
  </si>
  <si>
    <r>
      <t xml:space="preserve">Erhebliche Dienstreise - mit DGSV/DGSJ Genehmigung  </t>
    </r>
    <r>
      <rPr>
        <sz val="10"/>
        <color rgb="FFFF0000"/>
        <rFont val="Calibri"/>
        <family val="2"/>
        <scheme val="minor"/>
      </rPr>
      <t>- (JA -&gt; Nachweis vorlegen)</t>
    </r>
  </si>
  <si>
    <r>
      <t xml:space="preserve">Flug mit DGSV/DGSJ - Genehmigung  </t>
    </r>
    <r>
      <rPr>
        <sz val="10"/>
        <color theme="1"/>
        <rFont val="Calibri"/>
        <family val="2"/>
        <scheme val="minor"/>
      </rPr>
      <t xml:space="preserve">- </t>
    </r>
    <r>
      <rPr>
        <sz val="10"/>
        <color rgb="FFFF0000"/>
        <rFont val="Calibri"/>
        <family val="2"/>
        <scheme val="minor"/>
      </rPr>
      <t>(JA -&gt; Nachweis vorlegen)</t>
    </r>
  </si>
  <si>
    <r>
      <t xml:space="preserve">Mietwagen mit DGSV/DGSJ  Genehmigung </t>
    </r>
    <r>
      <rPr>
        <sz val="10"/>
        <color theme="1"/>
        <rFont val="Calibri"/>
        <family val="2"/>
        <scheme val="minor"/>
      </rPr>
      <t xml:space="preserve">- </t>
    </r>
    <r>
      <rPr>
        <sz val="10"/>
        <color rgb="FFFF0000"/>
        <rFont val="Calibri"/>
        <family val="2"/>
        <scheme val="minor"/>
      </rPr>
      <t>(JA -&gt; Nachweis vorlegen)</t>
    </r>
  </si>
  <si>
    <r>
      <t xml:space="preserve">Hotel - Mehrkosten mit DGSJ/DGSV Genehmigung </t>
    </r>
    <r>
      <rPr>
        <sz val="10"/>
        <rFont val="Calibri"/>
        <family val="2"/>
        <scheme val="minor"/>
      </rPr>
      <t xml:space="preserve">- </t>
    </r>
    <r>
      <rPr>
        <sz val="10"/>
        <color rgb="FFFF0000"/>
        <rFont val="Calibri"/>
        <family val="2"/>
        <scheme val="minor"/>
      </rPr>
      <t>(JA -&gt; Nachweis vorlegen)</t>
    </r>
  </si>
  <si>
    <t xml:space="preserve">Anspruch auf Tagesspesen/Tagesgelder: </t>
  </si>
  <si>
    <t>Die Belege/Quittungen im Orginal sowie Zahlungsnachweise habe ich beigefügt.</t>
  </si>
  <si>
    <t>abzgl. Frühstück aus dem vollen Tagessatz (20 %)</t>
  </si>
  <si>
    <t>abzgl. Mittagessen aus dem vollen Tagessatz (40 %)</t>
  </si>
  <si>
    <t>abzgl. Abendessen aus dem vollen Tagessatz (40 %)</t>
  </si>
  <si>
    <t>1. Sonstige Kosten  (z.B. Aufwandentschädigung, Tankkosten, etc.)</t>
  </si>
  <si>
    <t>2. Sonstige Kosten (z.B. Aufwandentschädigung, Tankkosten, etc.)</t>
  </si>
  <si>
    <t>3. Sonstige Kosten (z.B. Aufwandentschädigung, Tankkosten, etc.)</t>
  </si>
  <si>
    <t>Anreisetag bzw. An- u. Abreisetag:</t>
  </si>
  <si>
    <t xml:space="preserve">Ende der Dienstreise - Uhrzeit </t>
  </si>
  <si>
    <r>
      <t xml:space="preserve">Anreisetag - mit Frühstück </t>
    </r>
    <r>
      <rPr>
        <sz val="9"/>
        <color theme="1"/>
        <rFont val="Calibri"/>
        <family val="2"/>
        <scheme val="minor"/>
      </rPr>
      <t xml:space="preserve">(von DGSV / DGSJ oder Veranstalter bezahlt) </t>
    </r>
  </si>
  <si>
    <r>
      <t xml:space="preserve">Anreisetag - mit Mittagessen </t>
    </r>
    <r>
      <rPr>
        <sz val="10"/>
        <color theme="1"/>
        <rFont val="Calibri"/>
        <family val="2"/>
        <scheme val="minor"/>
      </rPr>
      <t xml:space="preserve">(von DGSV / DGSJ oder Veranstalter bezahlt) </t>
    </r>
  </si>
  <si>
    <r>
      <t xml:space="preserve">Anreisetag - mit Abendessen </t>
    </r>
    <r>
      <rPr>
        <sz val="10"/>
        <color theme="1"/>
        <rFont val="Calibri"/>
        <family val="2"/>
        <scheme val="minor"/>
      </rPr>
      <t xml:space="preserve">(von DGSV / DGSJ oder Veranstalter bezahlt) </t>
    </r>
  </si>
  <si>
    <r>
      <t xml:space="preserve">Abreisetag mit Frühstück </t>
    </r>
    <r>
      <rPr>
        <sz val="10"/>
        <color theme="1"/>
        <rFont val="Calibri"/>
        <family val="2"/>
        <scheme val="minor"/>
      </rPr>
      <t xml:space="preserve">(von DGSV / DGSJ oder Veranstalter bezahlt) </t>
    </r>
  </si>
  <si>
    <r>
      <t xml:space="preserve">Abreisetag mit Mittagessen </t>
    </r>
    <r>
      <rPr>
        <sz val="10"/>
        <color theme="1"/>
        <rFont val="Calibri"/>
        <family val="2"/>
        <scheme val="minor"/>
      </rPr>
      <t xml:space="preserve">(von DGSV / DGSJ oder Veranstalter bezahlt) </t>
    </r>
  </si>
  <si>
    <r>
      <t xml:space="preserve">Abreisetag mit Abendessen </t>
    </r>
    <r>
      <rPr>
        <sz val="10"/>
        <color theme="1"/>
        <rFont val="Calibri"/>
        <family val="2"/>
        <scheme val="minor"/>
      </rPr>
      <t xml:space="preserve">(von DGSV / DGSJ oder Veranstalter bezahlt) </t>
    </r>
  </si>
  <si>
    <r>
      <t>Anzahl - Frühstück</t>
    </r>
    <r>
      <rPr>
        <sz val="10"/>
        <color theme="1"/>
        <rFont val="Calibri"/>
        <family val="2"/>
        <scheme val="minor"/>
      </rPr>
      <t xml:space="preserve"> (Ohne Anreisetag und Abreisetag)</t>
    </r>
  </si>
  <si>
    <r>
      <t>Anzahl - Mittagessen</t>
    </r>
    <r>
      <rPr>
        <sz val="10"/>
        <color theme="1"/>
        <rFont val="Calibri"/>
        <family val="2"/>
        <scheme val="minor"/>
      </rPr>
      <t xml:space="preserve"> (Ohne Anreisetag und Abreisetag)</t>
    </r>
  </si>
  <si>
    <r>
      <t xml:space="preserve">Anzahl- Abendessen </t>
    </r>
    <r>
      <rPr>
        <sz val="10"/>
        <color theme="1"/>
        <rFont val="Calibri"/>
        <family val="2"/>
        <scheme val="minor"/>
      </rPr>
      <t>(Ohne Anreisetag und Abreisetag)</t>
    </r>
  </si>
  <si>
    <t>Mit Anspruch als Tagesspesen/Tagesgeld</t>
  </si>
  <si>
    <t>zur Zahlung angewiesen</t>
  </si>
  <si>
    <t>Bestätigung des Instituts (Unterschrift und Stempel)</t>
  </si>
  <si>
    <t>Bestätigung der Sparte - Fachwart oder Vorgesetzter</t>
  </si>
  <si>
    <t>Reisekostenabrechnung   -   Stand 01.01 2025   -   Update 1.2</t>
  </si>
  <si>
    <t>Sportmedizinische Untersuchung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</si>
</sst>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h:mm;@"/>
    <numFmt numFmtId="165" formatCode="#,##0.00\ &quot;€&quot;"/>
    <numFmt numFmtId="166" formatCode="dd/mm/yy;@"/>
    <numFmt numFmtId="167" formatCode="#,##0.00\ [$€ -1]"/>
    <numFmt numFmtId="168" formatCode="#,##0_ ;[Red]\-#,##0\ "/>
    <numFmt numFmtId="169" formatCode="hh:mm;"/>
    <numFmt numFmtId="170" formatCode="[hh]:mm"/>
    <numFmt numFmtId="171" formatCode="#,##0.00\ _€"/>
    <numFmt numFmtId="172" formatCode="0;\-0;;@"/>
  </numFmts>
  <fonts count="30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u/>
      <sz val="11"/>
      <color theme="10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10"/>
      <name val="MS Sans Serif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20"/>
      <name val="Calibri"/>
      <family val="2"/>
      <scheme val="minor"/>
    </font>
    <font>
      <sz val="12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9">
    <xf numFmtId="0" fontId="0" fillId="0" borderId="0"/>
    <xf numFmtId="44" fontId="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8" fillId="0" borderId="0" applyNumberFormat="0" applyFill="0" applyBorder="0" applyAlignment="0" applyProtection="0"/>
    <xf numFmtId="0" fontId="1" fillId="0" borderId="0"/>
    <xf numFmtId="0" fontId="1" fillId="0" borderId="0"/>
    <xf numFmtId="0" fontId="13" fillId="0" borderId="0"/>
  </cellStyleXfs>
  <cellXfs count="196">
    <xf numFmtId="0" fontId="0" fillId="0" borderId="0" xfId="0"/>
    <xf numFmtId="8" fontId="0" fillId="0" borderId="0" xfId="0" applyNumberFormat="1"/>
    <xf numFmtId="44" fontId="0" fillId="0" borderId="0" xfId="1" applyFont="1"/>
    <xf numFmtId="0" fontId="0" fillId="0" borderId="0" xfId="0" applyProtection="1">
      <protection hidden="1"/>
    </xf>
    <xf numFmtId="0" fontId="3" fillId="0" borderId="0" xfId="0" applyFont="1" applyProtection="1"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Protection="1">
      <protection hidden="1"/>
    </xf>
    <xf numFmtId="0" fontId="0" fillId="0" borderId="0" xfId="0" applyAlignment="1" applyProtection="1">
      <alignment horizontal="left"/>
      <protection hidden="1"/>
    </xf>
    <xf numFmtId="0" fontId="10" fillId="0" borderId="0" xfId="2" applyFont="1" applyAlignment="1">
      <alignment horizontal="left" vertical="top"/>
    </xf>
    <xf numFmtId="165" fontId="0" fillId="0" borderId="0" xfId="0" applyNumberFormat="1"/>
    <xf numFmtId="165" fontId="10" fillId="0" borderId="0" xfId="3" applyNumberFormat="1" applyFont="1" applyFill="1" applyBorder="1" applyAlignment="1">
      <alignment horizontal="right" vertical="top"/>
    </xf>
    <xf numFmtId="165" fontId="9" fillId="0" borderId="0" xfId="3" applyNumberFormat="1" applyFont="1" applyFill="1" applyBorder="1" applyAlignment="1">
      <alignment horizontal="right" vertical="top"/>
    </xf>
    <xf numFmtId="165" fontId="10" fillId="0" borderId="0" xfId="2" applyNumberFormat="1" applyFont="1" applyAlignment="1">
      <alignment horizontal="right" vertical="top"/>
    </xf>
    <xf numFmtId="0" fontId="15" fillId="0" borderId="0" xfId="8" applyFont="1" applyProtection="1">
      <protection hidden="1"/>
    </xf>
    <xf numFmtId="0" fontId="16" fillId="0" borderId="0" xfId="8" applyFont="1" applyProtection="1">
      <protection hidden="1"/>
    </xf>
    <xf numFmtId="0" fontId="22" fillId="0" borderId="0" xfId="8" applyFont="1" applyProtection="1">
      <protection hidden="1"/>
    </xf>
    <xf numFmtId="0" fontId="15" fillId="0" borderId="0" xfId="8" applyFont="1" applyAlignment="1" applyProtection="1">
      <alignment horizontal="center"/>
      <protection hidden="1"/>
    </xf>
    <xf numFmtId="0" fontId="15" fillId="0" borderId="0" xfId="8" applyFont="1" applyAlignment="1" applyProtection="1">
      <alignment vertical="center"/>
      <protection hidden="1"/>
    </xf>
    <xf numFmtId="0" fontId="18" fillId="0" borderId="0" xfId="8" applyFont="1" applyAlignment="1" applyProtection="1">
      <alignment vertical="center"/>
      <protection hidden="1"/>
    </xf>
    <xf numFmtId="0" fontId="18" fillId="0" borderId="18" xfId="8" applyFont="1" applyBorder="1" applyAlignment="1" applyProtection="1">
      <alignment horizontal="right" vertical="center"/>
      <protection hidden="1"/>
    </xf>
    <xf numFmtId="0" fontId="18" fillId="0" borderId="20" xfId="8" applyFont="1" applyBorder="1" applyAlignment="1" applyProtection="1">
      <alignment horizontal="center" vertical="center"/>
      <protection hidden="1"/>
    </xf>
    <xf numFmtId="0" fontId="18" fillId="0" borderId="18" xfId="8" applyFont="1" applyBorder="1" applyAlignment="1" applyProtection="1">
      <alignment vertical="center"/>
      <protection hidden="1"/>
    </xf>
    <xf numFmtId="0" fontId="15" fillId="0" borderId="20" xfId="8" applyFont="1" applyBorder="1" applyAlignment="1" applyProtection="1">
      <alignment vertical="center"/>
      <protection hidden="1"/>
    </xf>
    <xf numFmtId="167" fontId="18" fillId="0" borderId="20" xfId="8" applyNumberFormat="1" applyFont="1" applyBorder="1" applyAlignment="1" applyProtection="1">
      <alignment vertical="center"/>
      <protection hidden="1"/>
    </xf>
    <xf numFmtId="0" fontId="15" fillId="0" borderId="10" xfId="8" applyFont="1" applyBorder="1" applyAlignment="1" applyProtection="1">
      <alignment vertical="center"/>
      <protection hidden="1"/>
    </xf>
    <xf numFmtId="0" fontId="15" fillId="0" borderId="18" xfId="8" applyFont="1" applyBorder="1" applyAlignment="1" applyProtection="1">
      <alignment horizontal="right" vertical="center"/>
      <protection hidden="1"/>
    </xf>
    <xf numFmtId="167" fontId="18" fillId="0" borderId="20" xfId="8" applyNumberFormat="1" applyFont="1" applyBorder="1" applyAlignment="1" applyProtection="1">
      <alignment horizontal="right" vertical="center"/>
      <protection hidden="1"/>
    </xf>
    <xf numFmtId="0" fontId="15" fillId="0" borderId="10" xfId="8" applyFont="1" applyBorder="1" applyAlignment="1" applyProtection="1">
      <alignment horizontal="center" vertical="center"/>
      <protection hidden="1"/>
    </xf>
    <xf numFmtId="0" fontId="15" fillId="0" borderId="23" xfId="8" applyFont="1" applyBorder="1" applyProtection="1">
      <protection hidden="1"/>
    </xf>
    <xf numFmtId="0" fontId="23" fillId="0" borderId="0" xfId="8" applyFont="1" applyAlignment="1" applyProtection="1">
      <alignment horizontal="right" vertical="center"/>
      <protection hidden="1"/>
    </xf>
    <xf numFmtId="0" fontId="15" fillId="0" borderId="11" xfId="8" applyFont="1" applyBorder="1" applyProtection="1">
      <protection hidden="1"/>
    </xf>
    <xf numFmtId="165" fontId="15" fillId="0" borderId="18" xfId="8" applyNumberFormat="1" applyFont="1" applyBorder="1" applyAlignment="1" applyProtection="1">
      <alignment vertical="center"/>
      <protection hidden="1"/>
    </xf>
    <xf numFmtId="165" fontId="15" fillId="0" borderId="0" xfId="8" applyNumberFormat="1" applyFont="1" applyAlignment="1" applyProtection="1">
      <alignment vertical="center"/>
      <protection hidden="1"/>
    </xf>
    <xf numFmtId="165" fontId="15" fillId="0" borderId="26" xfId="8" applyNumberFormat="1" applyFont="1" applyBorder="1" applyAlignment="1" applyProtection="1">
      <alignment vertical="center"/>
      <protection hidden="1"/>
    </xf>
    <xf numFmtId="165" fontId="23" fillId="0" borderId="0" xfId="8" applyNumberFormat="1" applyFont="1" applyAlignment="1" applyProtection="1">
      <alignment vertical="center"/>
      <protection hidden="1"/>
    </xf>
    <xf numFmtId="0" fontId="18" fillId="0" borderId="0" xfId="8" applyFont="1" applyProtection="1">
      <protection hidden="1"/>
    </xf>
    <xf numFmtId="0" fontId="18" fillId="0" borderId="18" xfId="8" applyFont="1" applyBorder="1" applyAlignment="1" applyProtection="1">
      <alignment horizontal="left" vertical="center" indent="1"/>
      <protection hidden="1"/>
    </xf>
    <xf numFmtId="0" fontId="18" fillId="0" borderId="0" xfId="8" applyFont="1" applyAlignment="1" applyProtection="1">
      <alignment horizontal="left" vertical="center"/>
      <protection hidden="1"/>
    </xf>
    <xf numFmtId="0" fontId="18" fillId="0" borderId="18" xfId="8" applyFont="1" applyBorder="1" applyProtection="1">
      <protection hidden="1"/>
    </xf>
    <xf numFmtId="165" fontId="18" fillId="0" borderId="18" xfId="8" applyNumberFormat="1" applyFont="1" applyBorder="1" applyAlignment="1" applyProtection="1">
      <alignment vertical="center"/>
      <protection hidden="1"/>
    </xf>
    <xf numFmtId="165" fontId="18" fillId="0" borderId="0" xfId="8" applyNumberFormat="1" applyFont="1" applyAlignment="1" applyProtection="1">
      <alignment vertical="center"/>
      <protection hidden="1"/>
    </xf>
    <xf numFmtId="165" fontId="18" fillId="0" borderId="26" xfId="8" applyNumberFormat="1" applyFont="1" applyBorder="1" applyAlignment="1" applyProtection="1">
      <alignment vertical="center"/>
      <protection hidden="1"/>
    </xf>
    <xf numFmtId="0" fontId="15" fillId="0" borderId="1" xfId="8" applyFont="1" applyBorder="1" applyProtection="1">
      <protection hidden="1"/>
    </xf>
    <xf numFmtId="165" fontId="15" fillId="0" borderId="23" xfId="8" applyNumberFormat="1" applyFont="1" applyBorder="1" applyAlignment="1" applyProtection="1">
      <alignment vertical="center"/>
      <protection hidden="1"/>
    </xf>
    <xf numFmtId="165" fontId="15" fillId="0" borderId="11" xfId="8" applyNumberFormat="1" applyFont="1" applyBorder="1" applyAlignment="1" applyProtection="1">
      <alignment vertical="center"/>
      <protection hidden="1"/>
    </xf>
    <xf numFmtId="165" fontId="15" fillId="0" borderId="20" xfId="8" applyNumberFormat="1" applyFont="1" applyBorder="1" applyAlignment="1" applyProtection="1">
      <alignment vertical="center"/>
      <protection hidden="1"/>
    </xf>
    <xf numFmtId="0" fontId="19" fillId="0" borderId="11" xfId="8" applyFont="1" applyBorder="1" applyAlignment="1" applyProtection="1">
      <alignment horizontal="left" vertical="center" indent="1"/>
      <protection hidden="1"/>
    </xf>
    <xf numFmtId="0" fontId="15" fillId="0" borderId="21" xfId="8" applyFont="1" applyBorder="1" applyAlignment="1" applyProtection="1">
      <alignment horizontal="center"/>
      <protection hidden="1"/>
    </xf>
    <xf numFmtId="0" fontId="14" fillId="0" borderId="12" xfId="8" applyFont="1" applyBorder="1" applyAlignment="1" applyProtection="1">
      <alignment horizontal="right" vertical="center"/>
      <protection hidden="1"/>
    </xf>
    <xf numFmtId="0" fontId="14" fillId="0" borderId="16" xfId="8" applyFont="1" applyBorder="1" applyAlignment="1" applyProtection="1">
      <alignment horizontal="right" vertical="center"/>
      <protection hidden="1"/>
    </xf>
    <xf numFmtId="0" fontId="14" fillId="0" borderId="14" xfId="8" applyFont="1" applyBorder="1" applyAlignment="1" applyProtection="1">
      <alignment horizontal="right" vertical="center"/>
      <protection hidden="1"/>
    </xf>
    <xf numFmtId="0" fontId="14" fillId="0" borderId="9" xfId="8" applyFont="1" applyBorder="1" applyAlignment="1" applyProtection="1">
      <alignment horizontal="right" vertical="center"/>
      <protection hidden="1"/>
    </xf>
    <xf numFmtId="0" fontId="14" fillId="0" borderId="18" xfId="8" applyFont="1" applyBorder="1" applyAlignment="1" applyProtection="1">
      <alignment vertical="center"/>
      <protection hidden="1"/>
    </xf>
    <xf numFmtId="167" fontId="15" fillId="0" borderId="20" xfId="8" applyNumberFormat="1" applyFont="1" applyBorder="1" applyAlignment="1" applyProtection="1">
      <alignment vertical="center"/>
      <protection hidden="1"/>
    </xf>
    <xf numFmtId="0" fontId="28" fillId="0" borderId="18" xfId="8" applyFont="1" applyBorder="1" applyAlignment="1" applyProtection="1">
      <alignment horizontal="left" vertical="center"/>
      <protection hidden="1"/>
    </xf>
    <xf numFmtId="0" fontId="14" fillId="0" borderId="18" xfId="8" applyFont="1" applyBorder="1" applyAlignment="1" applyProtection="1">
      <alignment horizontal="left" vertical="center"/>
      <protection hidden="1"/>
    </xf>
    <xf numFmtId="0" fontId="17" fillId="0" borderId="18" xfId="8" applyFont="1" applyBorder="1" applyAlignment="1" applyProtection="1">
      <alignment horizontal="left" vertical="center"/>
      <protection hidden="1"/>
    </xf>
    <xf numFmtId="0" fontId="23" fillId="0" borderId="28" xfId="8" applyFont="1" applyBorder="1" applyAlignment="1" applyProtection="1">
      <alignment horizontal="right" vertical="center"/>
      <protection hidden="1"/>
    </xf>
    <xf numFmtId="0" fontId="25" fillId="0" borderId="0" xfId="8" applyFont="1" applyAlignment="1" applyProtection="1">
      <alignment vertical="center"/>
      <protection hidden="1"/>
    </xf>
    <xf numFmtId="0" fontId="16" fillId="0" borderId="0" xfId="8" applyFont="1" applyAlignment="1" applyProtection="1">
      <alignment vertical="center"/>
      <protection hidden="1"/>
    </xf>
    <xf numFmtId="0" fontId="24" fillId="0" borderId="19" xfId="8" applyFont="1" applyBorder="1" applyAlignment="1" applyProtection="1">
      <alignment horizontal="center" vertical="center"/>
      <protection hidden="1"/>
    </xf>
    <xf numFmtId="20" fontId="0" fillId="0" borderId="0" xfId="0" applyNumberFormat="1" applyProtection="1">
      <protection hidden="1"/>
    </xf>
    <xf numFmtId="166" fontId="18" fillId="0" borderId="2" xfId="8" applyNumberFormat="1" applyFont="1" applyBorder="1" applyAlignment="1" applyProtection="1">
      <alignment horizontal="center" vertical="center"/>
      <protection hidden="1"/>
    </xf>
    <xf numFmtId="165" fontId="18" fillId="0" borderId="2" xfId="8" applyNumberFormat="1" applyFont="1" applyBorder="1" applyAlignment="1" applyProtection="1">
      <alignment vertical="center"/>
      <protection hidden="1"/>
    </xf>
    <xf numFmtId="0" fontId="18" fillId="0" borderId="20" xfId="8" applyFont="1" applyBorder="1" applyAlignment="1" applyProtection="1">
      <alignment vertical="center"/>
      <protection hidden="1"/>
    </xf>
    <xf numFmtId="0" fontId="5" fillId="0" borderId="18" xfId="8" applyFont="1" applyBorder="1" applyAlignment="1" applyProtection="1">
      <alignment horizontal="center" vertical="center"/>
      <protection hidden="1"/>
    </xf>
    <xf numFmtId="165" fontId="14" fillId="0" borderId="2" xfId="8" applyNumberFormat="1" applyFont="1" applyBorder="1" applyAlignment="1" applyProtection="1">
      <alignment horizontal="center" vertical="center"/>
      <protection hidden="1"/>
    </xf>
    <xf numFmtId="165" fontId="27" fillId="0" borderId="20" xfId="8" applyNumberFormat="1" applyFont="1" applyBorder="1" applyAlignment="1" applyProtection="1">
      <alignment vertical="center"/>
      <protection hidden="1"/>
    </xf>
    <xf numFmtId="165" fontId="27" fillId="0" borderId="18" xfId="8" applyNumberFormat="1" applyFont="1" applyBorder="1" applyAlignment="1" applyProtection="1">
      <alignment vertical="center"/>
      <protection hidden="1"/>
    </xf>
    <xf numFmtId="165" fontId="27" fillId="0" borderId="0" xfId="8" applyNumberFormat="1" applyFont="1" applyAlignment="1" applyProtection="1">
      <alignment vertical="center"/>
      <protection hidden="1"/>
    </xf>
    <xf numFmtId="165" fontId="27" fillId="0" borderId="14" xfId="8" applyNumberFormat="1" applyFont="1" applyBorder="1" applyAlignment="1" applyProtection="1">
      <alignment vertical="center"/>
      <protection hidden="1"/>
    </xf>
    <xf numFmtId="165" fontId="27" fillId="0" borderId="14" xfId="8" applyNumberFormat="1" applyFont="1" applyBorder="1" applyAlignment="1" applyProtection="1">
      <alignment horizontal="right" vertical="center"/>
      <protection hidden="1"/>
    </xf>
    <xf numFmtId="165" fontId="27" fillId="0" borderId="22" xfId="8" applyNumberFormat="1" applyFont="1" applyBorder="1" applyAlignment="1" applyProtection="1">
      <alignment vertical="center"/>
      <protection hidden="1"/>
    </xf>
    <xf numFmtId="165" fontId="27" fillId="0" borderId="26" xfId="8" applyNumberFormat="1" applyFont="1" applyBorder="1" applyAlignment="1" applyProtection="1">
      <alignment vertical="center"/>
      <protection hidden="1"/>
    </xf>
    <xf numFmtId="165" fontId="27" fillId="0" borderId="2" xfId="8" applyNumberFormat="1" applyFont="1" applyBorder="1" applyAlignment="1" applyProtection="1">
      <alignment vertical="center"/>
      <protection hidden="1"/>
    </xf>
    <xf numFmtId="0" fontId="27" fillId="0" borderId="0" xfId="8" applyFont="1" applyAlignment="1" applyProtection="1">
      <alignment vertical="center"/>
      <protection hidden="1"/>
    </xf>
    <xf numFmtId="0" fontId="27" fillId="0" borderId="3" xfId="8" applyFont="1" applyBorder="1" applyAlignment="1" applyProtection="1">
      <alignment horizontal="right" vertical="center"/>
      <protection hidden="1"/>
    </xf>
    <xf numFmtId="165" fontId="27" fillId="0" borderId="23" xfId="8" applyNumberFormat="1" applyFont="1" applyBorder="1" applyAlignment="1" applyProtection="1">
      <alignment vertical="center"/>
      <protection hidden="1"/>
    </xf>
    <xf numFmtId="165" fontId="27" fillId="0" borderId="11" xfId="8" applyNumberFormat="1" applyFont="1" applyBorder="1" applyAlignment="1" applyProtection="1">
      <alignment vertical="center"/>
      <protection hidden="1"/>
    </xf>
    <xf numFmtId="0" fontId="27" fillId="0" borderId="11" xfId="8" applyFont="1" applyBorder="1" applyAlignment="1" applyProtection="1">
      <alignment horizontal="center" vertical="center"/>
      <protection hidden="1"/>
    </xf>
    <xf numFmtId="0" fontId="27" fillId="0" borderId="11" xfId="8" applyFont="1" applyBorder="1" applyAlignment="1" applyProtection="1">
      <alignment vertical="center"/>
      <protection hidden="1"/>
    </xf>
    <xf numFmtId="165" fontId="27" fillId="0" borderId="12" xfId="8" applyNumberFormat="1" applyFont="1" applyBorder="1" applyAlignment="1" applyProtection="1">
      <alignment vertical="center"/>
      <protection hidden="1"/>
    </xf>
    <xf numFmtId="167" fontId="27" fillId="0" borderId="20" xfId="8" applyNumberFormat="1" applyFont="1" applyBorder="1" applyAlignment="1" applyProtection="1">
      <alignment vertical="center"/>
      <protection hidden="1"/>
    </xf>
    <xf numFmtId="165" fontId="23" fillId="0" borderId="21" xfId="8" applyNumberFormat="1" applyFont="1" applyBorder="1" applyAlignment="1" applyProtection="1">
      <alignment vertical="center"/>
      <protection hidden="1"/>
    </xf>
    <xf numFmtId="14" fontId="18" fillId="0" borderId="0" xfId="8" applyNumberFormat="1" applyFont="1" applyProtection="1">
      <protection hidden="1"/>
    </xf>
    <xf numFmtId="0" fontId="27" fillId="0" borderId="0" xfId="8" applyFont="1" applyAlignment="1" applyProtection="1">
      <alignment horizontal="center" vertical="center"/>
      <protection hidden="1"/>
    </xf>
    <xf numFmtId="165" fontId="17" fillId="0" borderId="25" xfId="8" applyNumberFormat="1" applyFont="1" applyBorder="1" applyAlignment="1" applyProtection="1">
      <alignment vertical="center"/>
      <protection hidden="1"/>
    </xf>
    <xf numFmtId="165" fontId="15" fillId="0" borderId="10" xfId="8" applyNumberFormat="1" applyFont="1" applyBorder="1" applyAlignment="1" applyProtection="1">
      <alignment vertical="center"/>
      <protection hidden="1"/>
    </xf>
    <xf numFmtId="165" fontId="15" fillId="0" borderId="17" xfId="8" applyNumberFormat="1" applyFont="1" applyBorder="1" applyAlignment="1" applyProtection="1">
      <alignment vertical="center"/>
      <protection hidden="1"/>
    </xf>
    <xf numFmtId="0" fontId="17" fillId="0" borderId="25" xfId="8" applyFont="1" applyBorder="1" applyAlignment="1" applyProtection="1">
      <alignment horizontal="left" vertical="center"/>
      <protection hidden="1"/>
    </xf>
    <xf numFmtId="0" fontId="28" fillId="0" borderId="10" xfId="8" applyFont="1" applyBorder="1" applyAlignment="1" applyProtection="1">
      <alignment horizontal="center" vertical="center"/>
      <protection hidden="1"/>
    </xf>
    <xf numFmtId="167" fontId="15" fillId="0" borderId="17" xfId="8" applyNumberFormat="1" applyFont="1" applyBorder="1" applyAlignment="1" applyProtection="1">
      <alignment horizontal="right" vertical="center"/>
      <protection hidden="1"/>
    </xf>
    <xf numFmtId="0" fontId="19" fillId="0" borderId="10" xfId="8" applyFont="1" applyBorder="1" applyAlignment="1" applyProtection="1">
      <alignment vertical="center" wrapText="1"/>
      <protection hidden="1"/>
    </xf>
    <xf numFmtId="167" fontId="15" fillId="0" borderId="17" xfId="8" applyNumberFormat="1" applyFont="1" applyBorder="1" applyAlignment="1" applyProtection="1">
      <alignment vertical="center"/>
      <protection hidden="1"/>
    </xf>
    <xf numFmtId="0" fontId="21" fillId="0" borderId="10" xfId="8" applyFont="1" applyBorder="1" applyAlignment="1" applyProtection="1">
      <alignment horizontal="center" vertical="center"/>
      <protection hidden="1"/>
    </xf>
    <xf numFmtId="165" fontId="15" fillId="0" borderId="21" xfId="8" applyNumberFormat="1" applyFont="1" applyBorder="1" applyAlignment="1" applyProtection="1">
      <alignment vertical="center"/>
      <protection hidden="1"/>
    </xf>
    <xf numFmtId="165" fontId="18" fillId="0" borderId="31" xfId="8" applyNumberFormat="1" applyFont="1" applyBorder="1" applyAlignment="1" applyProtection="1">
      <alignment vertical="center"/>
      <protection hidden="1"/>
    </xf>
    <xf numFmtId="165" fontId="18" fillId="0" borderId="9" xfId="8" applyNumberFormat="1" applyFont="1" applyBorder="1" applyAlignment="1" applyProtection="1">
      <alignment vertical="center"/>
      <protection hidden="1"/>
    </xf>
    <xf numFmtId="165" fontId="18" fillId="0" borderId="2" xfId="8" applyNumberFormat="1" applyFont="1" applyBorder="1" applyAlignment="1" applyProtection="1">
      <alignment horizontal="center" vertical="center"/>
      <protection hidden="1"/>
    </xf>
    <xf numFmtId="20" fontId="18" fillId="0" borderId="20" xfId="8" applyNumberFormat="1" applyFont="1" applyBorder="1" applyAlignment="1" applyProtection="1">
      <alignment horizontal="center" vertical="center"/>
      <protection hidden="1"/>
    </xf>
    <xf numFmtId="171" fontId="21" fillId="0" borderId="20" xfId="8" applyNumberFormat="1" applyFont="1" applyBorder="1" applyAlignment="1" applyProtection="1">
      <alignment horizontal="left" vertical="center"/>
      <protection hidden="1"/>
    </xf>
    <xf numFmtId="172" fontId="18" fillId="0" borderId="2" xfId="8" applyNumberFormat="1" applyFont="1" applyBorder="1" applyAlignment="1" applyProtection="1">
      <alignment horizontal="center" vertical="center"/>
      <protection hidden="1"/>
    </xf>
    <xf numFmtId="172" fontId="18" fillId="0" borderId="31" xfId="8" applyNumberFormat="1" applyFont="1" applyBorder="1" applyAlignment="1" applyProtection="1">
      <alignment horizontal="center" vertical="center"/>
      <protection hidden="1"/>
    </xf>
    <xf numFmtId="172" fontId="18" fillId="0" borderId="9" xfId="8" applyNumberFormat="1" applyFont="1" applyBorder="1" applyAlignment="1" applyProtection="1">
      <alignment horizontal="center" vertical="center"/>
      <protection hidden="1"/>
    </xf>
    <xf numFmtId="164" fontId="18" fillId="0" borderId="8" xfId="8" applyNumberFormat="1" applyFont="1" applyBorder="1" applyAlignment="1" applyProtection="1">
      <alignment horizontal="center" vertical="center"/>
      <protection hidden="1"/>
    </xf>
    <xf numFmtId="164" fontId="18" fillId="0" borderId="27" xfId="8" applyNumberFormat="1" applyFont="1" applyBorder="1" applyAlignment="1" applyProtection="1">
      <alignment horizontal="center" vertical="center"/>
      <protection hidden="1"/>
    </xf>
    <xf numFmtId="0" fontId="18" fillId="0" borderId="0" xfId="8" applyFont="1" applyAlignment="1" applyProtection="1">
      <alignment horizontal="right" vertical="center"/>
      <protection hidden="1"/>
    </xf>
    <xf numFmtId="0" fontId="18" fillId="0" borderId="0" xfId="8" applyFont="1" applyAlignment="1" applyProtection="1">
      <alignment horizontal="center" vertical="center"/>
      <protection hidden="1"/>
    </xf>
    <xf numFmtId="0" fontId="14" fillId="0" borderId="0" xfId="8" applyFont="1" applyAlignment="1" applyProtection="1">
      <alignment horizontal="center" vertical="center"/>
      <protection hidden="1"/>
    </xf>
    <xf numFmtId="166" fontId="18" fillId="0" borderId="0" xfId="8" applyNumberFormat="1" applyFont="1" applyAlignment="1" applyProtection="1">
      <alignment horizontal="center" vertical="center"/>
      <protection hidden="1"/>
    </xf>
    <xf numFmtId="170" fontId="18" fillId="0" borderId="0" xfId="8" applyNumberFormat="1" applyFont="1" applyAlignment="1" applyProtection="1">
      <alignment horizontal="center" vertical="center"/>
      <protection hidden="1"/>
    </xf>
    <xf numFmtId="0" fontId="19" fillId="0" borderId="0" xfId="8" applyFont="1" applyAlignment="1" applyProtection="1">
      <alignment horizontal="left" vertical="center"/>
      <protection hidden="1"/>
    </xf>
    <xf numFmtId="0" fontId="19" fillId="0" borderId="0" xfId="8" applyFont="1" applyAlignment="1" applyProtection="1">
      <alignment horizontal="center" vertical="center"/>
      <protection hidden="1"/>
    </xf>
    <xf numFmtId="0" fontId="14" fillId="0" borderId="0" xfId="8" applyFont="1" applyAlignment="1" applyProtection="1">
      <alignment vertical="center"/>
      <protection hidden="1"/>
    </xf>
    <xf numFmtId="0" fontId="14" fillId="0" borderId="0" xfId="8" applyFont="1" applyAlignment="1" applyProtection="1">
      <alignment horizontal="right" vertical="center"/>
      <protection hidden="1"/>
    </xf>
    <xf numFmtId="4" fontId="18" fillId="0" borderId="0" xfId="8" applyNumberFormat="1" applyFont="1" applyAlignment="1" applyProtection="1">
      <alignment horizontal="right" vertical="center"/>
      <protection hidden="1"/>
    </xf>
    <xf numFmtId="165" fontId="1" fillId="0" borderId="0" xfId="0" applyNumberFormat="1" applyFont="1" applyAlignment="1" applyProtection="1">
      <alignment horizontal="center"/>
      <protection hidden="1"/>
    </xf>
    <xf numFmtId="165" fontId="18" fillId="0" borderId="0" xfId="8" applyNumberFormat="1" applyFont="1" applyAlignment="1" applyProtection="1">
      <alignment horizontal="center" vertical="center"/>
      <protection hidden="1"/>
    </xf>
    <xf numFmtId="4" fontId="18" fillId="0" borderId="0" xfId="8" applyNumberFormat="1" applyFont="1" applyAlignment="1" applyProtection="1">
      <alignment horizontal="center" vertical="center"/>
      <protection hidden="1"/>
    </xf>
    <xf numFmtId="0" fontId="15" fillId="0" borderId="0" xfId="8" applyFont="1" applyAlignment="1" applyProtection="1">
      <alignment horizontal="right" vertical="center"/>
      <protection hidden="1"/>
    </xf>
    <xf numFmtId="0" fontId="15" fillId="0" borderId="0" xfId="8" applyFont="1" applyAlignment="1" applyProtection="1">
      <alignment horizontal="center" vertical="center"/>
      <protection hidden="1"/>
    </xf>
    <xf numFmtId="4" fontId="15" fillId="0" borderId="0" xfId="8" applyNumberFormat="1" applyFont="1" applyAlignment="1" applyProtection="1">
      <alignment horizontal="center" vertical="center"/>
      <protection hidden="1"/>
    </xf>
    <xf numFmtId="0" fontId="18" fillId="0" borderId="0" xfId="8" applyFont="1" applyAlignment="1" applyProtection="1">
      <alignment vertical="center" wrapText="1"/>
      <protection hidden="1"/>
    </xf>
    <xf numFmtId="0" fontId="20" fillId="0" borderId="0" xfId="8" applyFont="1" applyAlignment="1" applyProtection="1">
      <alignment vertical="center"/>
      <protection hidden="1"/>
    </xf>
    <xf numFmtId="0" fontId="5" fillId="0" borderId="0" xfId="8" applyFont="1" applyAlignment="1" applyProtection="1">
      <alignment horizontal="center" vertical="center"/>
      <protection hidden="1"/>
    </xf>
    <xf numFmtId="0" fontId="28" fillId="0" borderId="0" xfId="8" applyFont="1" applyAlignment="1" applyProtection="1">
      <alignment horizontal="center" vertical="center"/>
      <protection hidden="1"/>
    </xf>
    <xf numFmtId="169" fontId="18" fillId="0" borderId="0" xfId="8" applyNumberFormat="1" applyFont="1" applyAlignment="1" applyProtection="1">
      <alignment horizontal="center" vertical="center"/>
      <protection hidden="1"/>
    </xf>
    <xf numFmtId="172" fontId="18" fillId="0" borderId="0" xfId="8" applyNumberFormat="1" applyFont="1" applyAlignment="1" applyProtection="1">
      <alignment horizontal="center" vertical="center"/>
      <protection hidden="1"/>
    </xf>
    <xf numFmtId="165" fontId="15" fillId="0" borderId="0" xfId="8" applyNumberFormat="1" applyFont="1" applyAlignment="1" applyProtection="1">
      <alignment horizontal="right" vertical="center"/>
      <protection hidden="1"/>
    </xf>
    <xf numFmtId="165" fontId="23" fillId="0" borderId="0" xfId="8" applyNumberFormat="1" applyFont="1" applyAlignment="1" applyProtection="1">
      <alignment horizontal="right" vertical="center"/>
      <protection hidden="1"/>
    </xf>
    <xf numFmtId="0" fontId="27" fillId="0" borderId="0" xfId="8" applyFont="1" applyAlignment="1" applyProtection="1">
      <alignment horizontal="right" vertical="center"/>
      <protection hidden="1"/>
    </xf>
    <xf numFmtId="0" fontId="0" fillId="2" borderId="2" xfId="0" applyFill="1" applyBorder="1" applyAlignment="1" applyProtection="1">
      <alignment horizontal="left"/>
      <protection locked="0"/>
    </xf>
    <xf numFmtId="14" fontId="0" fillId="2" borderId="2" xfId="0" applyNumberFormat="1" applyFill="1" applyBorder="1" applyAlignment="1" applyProtection="1">
      <alignment horizontal="left"/>
      <protection locked="0"/>
    </xf>
    <xf numFmtId="165" fontId="0" fillId="2" borderId="2" xfId="0" quotePrefix="1" applyNumberFormat="1" applyFill="1" applyBorder="1" applyAlignment="1" applyProtection="1">
      <alignment horizontal="left"/>
      <protection locked="0"/>
    </xf>
    <xf numFmtId="0" fontId="0" fillId="2" borderId="2" xfId="0" quotePrefix="1" applyFill="1" applyBorder="1" applyAlignment="1" applyProtection="1">
      <alignment horizontal="left"/>
      <protection locked="0"/>
    </xf>
    <xf numFmtId="8" fontId="0" fillId="2" borderId="2" xfId="0" applyNumberFormat="1" applyFill="1" applyBorder="1" applyAlignment="1" applyProtection="1">
      <alignment horizontal="left"/>
      <protection locked="0"/>
    </xf>
    <xf numFmtId="168" fontId="0" fillId="2" borderId="2" xfId="0" applyNumberFormat="1" applyFill="1" applyBorder="1" applyAlignment="1" applyProtection="1">
      <alignment horizontal="left"/>
      <protection locked="0"/>
    </xf>
    <xf numFmtId="166" fontId="0" fillId="2" borderId="2" xfId="0" applyNumberFormat="1" applyFill="1" applyBorder="1" applyAlignment="1" applyProtection="1">
      <alignment horizontal="left"/>
      <protection locked="0"/>
    </xf>
    <xf numFmtId="0" fontId="18" fillId="0" borderId="2" xfId="8" applyFont="1" applyBorder="1" applyAlignment="1" applyProtection="1">
      <alignment horizontal="center" vertical="center"/>
      <protection hidden="1"/>
    </xf>
    <xf numFmtId="165" fontId="19" fillId="0" borderId="0" xfId="8" applyNumberFormat="1" applyFont="1" applyAlignment="1" applyProtection="1">
      <alignment horizontal="center" vertical="center"/>
      <protection hidden="1"/>
    </xf>
    <xf numFmtId="165" fontId="19" fillId="0" borderId="0" xfId="8" applyNumberFormat="1" applyFont="1" applyAlignment="1" applyProtection="1">
      <alignment horizontal="left" vertical="center"/>
      <protection hidden="1"/>
    </xf>
    <xf numFmtId="165" fontId="19" fillId="0" borderId="18" xfId="8" applyNumberFormat="1" applyFont="1" applyBorder="1" applyAlignment="1" applyProtection="1">
      <alignment horizontal="left" vertical="center"/>
      <protection hidden="1"/>
    </xf>
    <xf numFmtId="165" fontId="15" fillId="0" borderId="1" xfId="8" applyNumberFormat="1" applyFont="1" applyBorder="1" applyAlignment="1" applyProtection="1">
      <alignment vertical="center"/>
      <protection hidden="1"/>
    </xf>
    <xf numFmtId="164" fontId="0" fillId="2" borderId="2" xfId="0" applyNumberFormat="1" applyFill="1" applyBorder="1" applyAlignment="1" applyProtection="1">
      <alignment horizontal="left"/>
      <protection locked="0"/>
    </xf>
    <xf numFmtId="0" fontId="19" fillId="0" borderId="2" xfId="8" applyFont="1" applyBorder="1" applyAlignment="1" applyProtection="1">
      <alignment horizontal="center" vertical="center"/>
      <protection hidden="1"/>
    </xf>
    <xf numFmtId="165" fontId="18" fillId="0" borderId="0" xfId="8" applyNumberFormat="1" applyFont="1" applyAlignment="1" applyProtection="1">
      <alignment horizontal="right" vertical="center"/>
      <protection hidden="1"/>
    </xf>
    <xf numFmtId="0" fontId="4" fillId="0" borderId="0" xfId="0" applyFont="1" applyAlignment="1" applyProtection="1">
      <alignment horizontal="left"/>
      <protection hidden="1"/>
    </xf>
    <xf numFmtId="0" fontId="14" fillId="0" borderId="0" xfId="8" applyFont="1" applyAlignment="1" applyProtection="1">
      <alignment horizontal="center" vertical="center"/>
      <protection hidden="1"/>
    </xf>
    <xf numFmtId="0" fontId="14" fillId="0" borderId="20" xfId="8" applyFont="1" applyBorder="1" applyAlignment="1" applyProtection="1">
      <alignment horizontal="center" vertical="center"/>
      <protection hidden="1"/>
    </xf>
    <xf numFmtId="0" fontId="18" fillId="0" borderId="0" xfId="8" applyFont="1" applyAlignment="1" applyProtection="1">
      <alignment horizontal="center" vertical="center"/>
      <protection hidden="1"/>
    </xf>
    <xf numFmtId="172" fontId="18" fillId="0" borderId="6" xfId="8" applyNumberFormat="1" applyFont="1" applyBorder="1" applyAlignment="1" applyProtection="1">
      <alignment horizontal="center" vertical="center"/>
      <protection hidden="1"/>
    </xf>
    <xf numFmtId="172" fontId="18" fillId="0" borderId="8" xfId="8" applyNumberFormat="1" applyFont="1" applyBorder="1" applyAlignment="1" applyProtection="1">
      <alignment horizontal="center" vertical="center"/>
      <protection hidden="1"/>
    </xf>
    <xf numFmtId="0" fontId="20" fillId="0" borderId="1" xfId="8" applyFont="1" applyBorder="1" applyAlignment="1" applyProtection="1">
      <alignment horizontal="center" vertical="center"/>
      <protection hidden="1"/>
    </xf>
    <xf numFmtId="0" fontId="26" fillId="0" borderId="0" xfId="8" applyFont="1" applyAlignment="1" applyProtection="1">
      <alignment horizontal="center" vertical="center"/>
      <protection hidden="1"/>
    </xf>
    <xf numFmtId="172" fontId="24" fillId="0" borderId="0" xfId="8" applyNumberFormat="1" applyFont="1" applyAlignment="1" applyProtection="1">
      <alignment horizontal="center"/>
      <protection hidden="1"/>
    </xf>
    <xf numFmtId="172" fontId="17" fillId="0" borderId="0" xfId="8" applyNumberFormat="1" applyFont="1" applyAlignment="1" applyProtection="1">
      <alignment horizontal="left"/>
      <protection hidden="1"/>
    </xf>
    <xf numFmtId="172" fontId="18" fillId="0" borderId="13" xfId="8" applyNumberFormat="1" applyFont="1" applyBorder="1" applyAlignment="1" applyProtection="1">
      <alignment horizontal="left" vertical="center"/>
      <protection hidden="1"/>
    </xf>
    <xf numFmtId="172" fontId="18" fillId="0" borderId="24" xfId="8" applyNumberFormat="1" applyFont="1" applyBorder="1" applyAlignment="1" applyProtection="1">
      <alignment horizontal="left" vertical="center"/>
      <protection hidden="1"/>
    </xf>
    <xf numFmtId="172" fontId="18" fillId="0" borderId="9" xfId="8" applyNumberFormat="1" applyFont="1" applyBorder="1" applyAlignment="1" applyProtection="1">
      <alignment horizontal="left" vertical="center"/>
      <protection hidden="1"/>
    </xf>
    <xf numFmtId="172" fontId="18" fillId="0" borderId="30" xfId="8" applyNumberFormat="1" applyFont="1" applyBorder="1" applyAlignment="1" applyProtection="1">
      <alignment horizontal="left" vertical="center"/>
      <protection hidden="1"/>
    </xf>
    <xf numFmtId="172" fontId="18" fillId="0" borderId="15" xfId="8" applyNumberFormat="1" applyFont="1" applyBorder="1" applyAlignment="1" applyProtection="1">
      <alignment horizontal="left" vertical="center"/>
      <protection hidden="1"/>
    </xf>
    <xf numFmtId="172" fontId="18" fillId="0" borderId="14" xfId="8" applyNumberFormat="1" applyFont="1" applyBorder="1" applyAlignment="1" applyProtection="1">
      <alignment horizontal="left" vertical="center"/>
      <protection hidden="1"/>
    </xf>
    <xf numFmtId="172" fontId="18" fillId="0" borderId="29" xfId="8" applyNumberFormat="1" applyFont="1" applyBorder="1" applyAlignment="1" applyProtection="1">
      <alignment horizontal="left" vertical="center"/>
      <protection hidden="1"/>
    </xf>
    <xf numFmtId="172" fontId="18" fillId="0" borderId="6" xfId="8" applyNumberFormat="1" applyFont="1" applyBorder="1" applyAlignment="1" applyProtection="1">
      <alignment horizontal="left" vertical="center"/>
      <protection hidden="1"/>
    </xf>
    <xf numFmtId="172" fontId="18" fillId="0" borderId="7" xfId="8" applyNumberFormat="1" applyFont="1" applyBorder="1" applyAlignment="1" applyProtection="1">
      <alignment horizontal="left" vertical="center"/>
      <protection hidden="1"/>
    </xf>
    <xf numFmtId="172" fontId="18" fillId="0" borderId="27" xfId="8" applyNumberFormat="1" applyFont="1" applyBorder="1" applyAlignment="1" applyProtection="1">
      <alignment horizontal="left" vertical="center"/>
      <protection hidden="1"/>
    </xf>
    <xf numFmtId="172" fontId="18" fillId="0" borderId="8" xfId="8" applyNumberFormat="1" applyFont="1" applyBorder="1" applyAlignment="1" applyProtection="1">
      <alignment horizontal="left" vertical="center"/>
      <protection hidden="1"/>
    </xf>
    <xf numFmtId="172" fontId="14" fillId="0" borderId="7" xfId="8" applyNumberFormat="1" applyFont="1" applyBorder="1" applyAlignment="1" applyProtection="1">
      <alignment horizontal="right" vertical="center"/>
      <protection hidden="1"/>
    </xf>
    <xf numFmtId="172" fontId="18" fillId="0" borderId="27" xfId="8" applyNumberFormat="1" applyFont="1" applyBorder="1" applyAlignment="1" applyProtection="1">
      <alignment horizontal="center" vertical="center"/>
      <protection hidden="1"/>
    </xf>
    <xf numFmtId="172" fontId="18" fillId="0" borderId="4" xfId="8" applyNumberFormat="1" applyFont="1" applyBorder="1" applyAlignment="1" applyProtection="1">
      <alignment horizontal="center" vertical="center"/>
      <protection hidden="1"/>
    </xf>
    <xf numFmtId="172" fontId="18" fillId="0" borderId="5" xfId="8" applyNumberFormat="1" applyFont="1" applyBorder="1" applyAlignment="1" applyProtection="1">
      <alignment horizontal="center" vertical="center"/>
      <protection hidden="1"/>
    </xf>
    <xf numFmtId="0" fontId="15" fillId="0" borderId="0" xfId="8" applyFont="1" applyAlignment="1" applyProtection="1">
      <alignment horizontal="center"/>
      <protection locked="0"/>
    </xf>
    <xf numFmtId="0" fontId="15" fillId="0" borderId="1" xfId="8" applyFont="1" applyBorder="1" applyAlignment="1" applyProtection="1">
      <alignment horizontal="center"/>
      <protection locked="0"/>
    </xf>
    <xf numFmtId="172" fontId="27" fillId="0" borderId="6" xfId="8" applyNumberFormat="1" applyFont="1" applyBorder="1" applyAlignment="1" applyProtection="1">
      <alignment horizontal="left" vertical="center"/>
      <protection hidden="1"/>
    </xf>
    <xf numFmtId="172" fontId="27" fillId="0" borderId="7" xfId="8" applyNumberFormat="1" applyFont="1" applyBorder="1" applyAlignment="1" applyProtection="1">
      <alignment horizontal="left" vertical="center"/>
      <protection hidden="1"/>
    </xf>
    <xf numFmtId="172" fontId="27" fillId="0" borderId="8" xfId="8" applyNumberFormat="1" applyFont="1" applyBorder="1" applyAlignment="1" applyProtection="1">
      <alignment horizontal="left" vertical="center"/>
      <protection hidden="1"/>
    </xf>
    <xf numFmtId="0" fontId="14" fillId="0" borderId="18" xfId="8" applyFont="1" applyBorder="1" applyAlignment="1" applyProtection="1">
      <alignment horizontal="left" vertical="center"/>
      <protection hidden="1"/>
    </xf>
    <xf numFmtId="0" fontId="14" fillId="0" borderId="0" xfId="8" applyFont="1" applyAlignment="1" applyProtection="1">
      <alignment horizontal="left" vertical="center"/>
      <protection hidden="1"/>
    </xf>
    <xf numFmtId="165" fontId="14" fillId="0" borderId="0" xfId="8" applyNumberFormat="1" applyFont="1" applyAlignment="1" applyProtection="1">
      <alignment horizontal="center" vertical="center"/>
      <protection hidden="1"/>
    </xf>
    <xf numFmtId="172" fontId="18" fillId="0" borderId="0" xfId="8" applyNumberFormat="1" applyFont="1" applyAlignment="1" applyProtection="1">
      <alignment horizontal="center" vertical="center"/>
      <protection hidden="1"/>
    </xf>
    <xf numFmtId="0" fontId="14" fillId="0" borderId="18" xfId="8" applyFont="1" applyBorder="1" applyAlignment="1" applyProtection="1">
      <alignment horizontal="left" vertical="center" wrapText="1"/>
      <protection hidden="1"/>
    </xf>
    <xf numFmtId="0" fontId="14" fillId="0" borderId="0" xfId="8" applyFont="1" applyAlignment="1" applyProtection="1">
      <alignment horizontal="left" vertical="center" wrapText="1"/>
      <protection hidden="1"/>
    </xf>
    <xf numFmtId="0" fontId="23" fillId="0" borderId="0" xfId="8" applyFont="1" applyAlignment="1" applyProtection="1">
      <alignment horizontal="right" vertical="center"/>
      <protection hidden="1"/>
    </xf>
    <xf numFmtId="0" fontId="27" fillId="0" borderId="10" xfId="8" applyFont="1" applyBorder="1" applyAlignment="1" applyProtection="1">
      <alignment horizontal="left" vertical="center" wrapText="1"/>
      <protection hidden="1"/>
    </xf>
    <xf numFmtId="0" fontId="15" fillId="0" borderId="10" xfId="8" applyFont="1" applyBorder="1" applyAlignment="1" applyProtection="1">
      <alignment horizontal="center"/>
      <protection hidden="1"/>
    </xf>
    <xf numFmtId="0" fontId="23" fillId="0" borderId="0" xfId="8" applyFont="1" applyAlignment="1" applyProtection="1">
      <alignment horizontal="center"/>
      <protection hidden="1"/>
    </xf>
    <xf numFmtId="0" fontId="15" fillId="0" borderId="0" xfId="8" applyFont="1" applyAlignment="1" applyProtection="1">
      <alignment horizontal="center"/>
      <protection hidden="1"/>
    </xf>
    <xf numFmtId="172" fontId="18" fillId="0" borderId="4" xfId="8" applyNumberFormat="1" applyFont="1" applyBorder="1" applyAlignment="1" applyProtection="1">
      <alignment horizontal="left" vertical="center"/>
      <protection hidden="1"/>
    </xf>
    <xf numFmtId="172" fontId="18" fillId="0" borderId="5" xfId="8" applyNumberFormat="1" applyFont="1" applyBorder="1" applyAlignment="1" applyProtection="1">
      <alignment horizontal="left" vertical="center"/>
      <protection hidden="1"/>
    </xf>
    <xf numFmtId="165" fontId="15" fillId="0" borderId="0" xfId="8" applyNumberFormat="1" applyFont="1" applyAlignment="1" applyProtection="1">
      <alignment horizontal="center" vertical="center"/>
      <protection hidden="1"/>
    </xf>
    <xf numFmtId="0" fontId="20" fillId="0" borderId="3" xfId="8" applyFont="1" applyBorder="1" applyAlignment="1" applyProtection="1">
      <alignment horizontal="center" vertical="center"/>
      <protection hidden="1"/>
    </xf>
    <xf numFmtId="0" fontId="20" fillId="0" borderId="0" xfId="8" applyFont="1" applyAlignment="1" applyProtection="1">
      <alignment horizontal="center" vertical="center"/>
      <protection hidden="1"/>
    </xf>
    <xf numFmtId="0" fontId="20" fillId="0" borderId="32" xfId="8" applyFont="1" applyBorder="1" applyAlignment="1" applyProtection="1">
      <alignment horizontal="center" vertical="center"/>
      <protection hidden="1"/>
    </xf>
  </cellXfs>
  <cellStyles count="9">
    <cellStyle name="Link 2" xfId="5" xr:uid="{346D6F20-0636-4416-BC71-F7492ACA17F8}"/>
    <cellStyle name="Standard" xfId="0" builtinId="0"/>
    <cellStyle name="Standard 2" xfId="2" xr:uid="{8F60B513-CE71-4D84-B06C-D33C519C46F8}"/>
    <cellStyle name="Standard 3" xfId="4" xr:uid="{041A5A7B-7BDF-44EF-A591-069579BF0C73}"/>
    <cellStyle name="Standard 3 2" xfId="6" xr:uid="{195A0DE2-BA39-423D-AD47-5CFE50FC817D}"/>
    <cellStyle name="Standard 3 2 2" xfId="7" xr:uid="{4E192F68-F63A-4980-82AA-0FFEA9C576EF}"/>
    <cellStyle name="Standard 4" xfId="8" xr:uid="{24C3D8F1-91B2-4ECB-B8DC-6897924E6BD5}"/>
    <cellStyle name="Währung" xfId="1" builtinId="4"/>
    <cellStyle name="Währung 2" xfId="3" xr:uid="{389784BB-4815-4825-A309-94BE0431C9D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5" Type="http://schemas.openxmlformats.org/officeDocument/2006/relationships/image" Target="../media/image7.jpg"/><Relationship Id="rId4" Type="http://schemas.openxmlformats.org/officeDocument/2006/relationships/image" Target="../media/image6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9.jpg"/><Relationship Id="rId1" Type="http://schemas.openxmlformats.org/officeDocument/2006/relationships/image" Target="../media/image8.jpg"/><Relationship Id="rId6" Type="http://schemas.openxmlformats.org/officeDocument/2006/relationships/image" Target="../media/image13.jpg"/><Relationship Id="rId5" Type="http://schemas.openxmlformats.org/officeDocument/2006/relationships/image" Target="../media/image12.jpg"/><Relationship Id="rId4" Type="http://schemas.openxmlformats.org/officeDocument/2006/relationships/image" Target="../media/image1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329729</xdr:colOff>
      <xdr:row>0</xdr:row>
      <xdr:rowOff>0</xdr:rowOff>
    </xdr:from>
    <xdr:ext cx="1069863" cy="712139"/>
    <xdr:pic>
      <xdr:nvPicPr>
        <xdr:cNvPr id="5" name="Grafik 4">
          <a:extLst>
            <a:ext uri="{FF2B5EF4-FFF2-40B4-BE49-F238E27FC236}">
              <a16:creationId xmlns:a16="http://schemas.microsoft.com/office/drawing/2014/main" id="{AA86D1E7-B523-4E35-9C6F-50A439631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9372" y="0"/>
          <a:ext cx="1069863" cy="712139"/>
        </a:xfrm>
        <a:prstGeom prst="rect">
          <a:avLst/>
        </a:prstGeom>
      </xdr:spPr>
    </xdr:pic>
    <xdr:clientData/>
  </xdr:oneCellAnchor>
  <xdr:oneCellAnchor>
    <xdr:from>
      <xdr:col>6</xdr:col>
      <xdr:colOff>379445</xdr:colOff>
      <xdr:row>0</xdr:row>
      <xdr:rowOff>29159</xdr:rowOff>
    </xdr:from>
    <xdr:ext cx="903514" cy="556798"/>
    <xdr:pic>
      <xdr:nvPicPr>
        <xdr:cNvPr id="6" name="Grafik 5">
          <a:extLst>
            <a:ext uri="{FF2B5EF4-FFF2-40B4-BE49-F238E27FC236}">
              <a16:creationId xmlns:a16="http://schemas.microsoft.com/office/drawing/2014/main" id="{A5E5F36E-D5BE-4A42-8564-2CAA9A1F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960" y="29159"/>
          <a:ext cx="903514" cy="55679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15875</xdr:rowOff>
    </xdr:from>
    <xdr:to>
      <xdr:col>8</xdr:col>
      <xdr:colOff>286106</xdr:colOff>
      <xdr:row>50</xdr:row>
      <xdr:rowOff>168275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EA533CF4-01B0-E027-1B6B-193111041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75"/>
          <a:ext cx="7144106" cy="1007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51</xdr:row>
      <xdr:rowOff>22906</xdr:rowOff>
    </xdr:from>
    <xdr:to>
      <xdr:col>8</xdr:col>
      <xdr:colOff>301981</xdr:colOff>
      <xdr:row>101</xdr:row>
      <xdr:rowOff>22904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75D7CB97-17DE-4754-AA9F-273478E3A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875" y="10282474"/>
          <a:ext cx="7113626" cy="100583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106324</xdr:rowOff>
    </xdr:from>
    <xdr:to>
      <xdr:col>8</xdr:col>
      <xdr:colOff>286106</xdr:colOff>
      <xdr:row>152</xdr:row>
      <xdr:rowOff>60605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349668BE-CBC7-1F47-33E5-A65119E03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48512"/>
          <a:ext cx="7144106" cy="100745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181077</xdr:rowOff>
    </xdr:from>
    <xdr:to>
      <xdr:col>8</xdr:col>
      <xdr:colOff>286106</xdr:colOff>
      <xdr:row>203</xdr:row>
      <xdr:rowOff>135357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1269F3F1-023F-BFB8-57AE-B531A00D8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43577"/>
          <a:ext cx="7144106" cy="100745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171598</xdr:rowOff>
    </xdr:from>
    <xdr:to>
      <xdr:col>8</xdr:col>
      <xdr:colOff>291581</xdr:colOff>
      <xdr:row>252</xdr:row>
      <xdr:rowOff>37712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604ABAD-414D-1A90-8AA8-71AF088F0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605348"/>
          <a:ext cx="6978520" cy="98673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286106</xdr:colOff>
      <xdr:row>50</xdr:row>
      <xdr:rowOff>152400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E46C79D-95E3-D7A2-ADA6-B1249ED0D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91706" cy="9677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12320</xdr:colOff>
      <xdr:row>50</xdr:row>
      <xdr:rowOff>186513</xdr:rowOff>
    </xdr:from>
    <xdr:to>
      <xdr:col>8</xdr:col>
      <xdr:colOff>273785</xdr:colOff>
      <xdr:row>101</xdr:row>
      <xdr:rowOff>132855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E9E3899-CCE9-91E6-68C8-6EBD3F943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320" y="10108388"/>
          <a:ext cx="7119465" cy="10066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149504</xdr:rowOff>
    </xdr:from>
    <xdr:to>
      <xdr:col>8</xdr:col>
      <xdr:colOff>286106</xdr:colOff>
      <xdr:row>152</xdr:row>
      <xdr:rowOff>103785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65CA81C6-C07D-FCE0-0843-449605E9A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91692"/>
          <a:ext cx="7144106" cy="100745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123611</xdr:rowOff>
    </xdr:from>
    <xdr:to>
      <xdr:col>8</xdr:col>
      <xdr:colOff>286106</xdr:colOff>
      <xdr:row>203</xdr:row>
      <xdr:rowOff>77890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884630DD-043D-5629-7F0B-E059F896A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286111"/>
          <a:ext cx="7144106" cy="100745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113591</xdr:rowOff>
    </xdr:from>
    <xdr:to>
      <xdr:col>8</xdr:col>
      <xdr:colOff>270866</xdr:colOff>
      <xdr:row>254</xdr:row>
      <xdr:rowOff>75491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10AFD6B6-BBD0-C049-8ECF-16B888E2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396404"/>
          <a:ext cx="7128866" cy="100822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103253</xdr:rowOff>
    </xdr:from>
    <xdr:to>
      <xdr:col>8</xdr:col>
      <xdr:colOff>270866</xdr:colOff>
      <xdr:row>305</xdr:row>
      <xdr:rowOff>57533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7289E69F-373D-264E-6300-F82B5FF56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506378"/>
          <a:ext cx="7128866" cy="100745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F7320-216F-F445-B8A1-F806B5F29C02}">
  <sheetPr codeName="Tabelle1"/>
  <dimension ref="A1:F94"/>
  <sheetViews>
    <sheetView tabSelected="1" zoomScale="120" zoomScaleNormal="120" workbookViewId="0">
      <selection activeCell="A81" sqref="A81"/>
    </sheetView>
  </sheetViews>
  <sheetFormatPr baseColWidth="10" defaultColWidth="11" defaultRowHeight="15" customHeight="1"/>
  <cols>
    <col min="1" max="1" width="64.69921875" style="10" customWidth="1"/>
    <col min="2" max="2" width="52" style="10" customWidth="1"/>
    <col min="3" max="16384" width="11" style="3"/>
  </cols>
  <sheetData>
    <row r="1" spans="1:3" s="9" customFormat="1" ht="16.5" customHeight="1">
      <c r="A1" s="8" t="s">
        <v>43</v>
      </c>
      <c r="B1" s="8"/>
    </row>
    <row r="3" spans="1:3" ht="15" customHeight="1">
      <c r="A3" s="10" t="s">
        <v>44</v>
      </c>
      <c r="B3" s="134" t="s">
        <v>57</v>
      </c>
      <c r="C3" s="3" t="s">
        <v>30</v>
      </c>
    </row>
    <row r="4" spans="1:3" ht="15" customHeight="1">
      <c r="A4" s="10" t="s">
        <v>45</v>
      </c>
      <c r="B4" s="134"/>
      <c r="C4" s="3" t="s">
        <v>30</v>
      </c>
    </row>
    <row r="6" spans="1:3" s="9" customFormat="1" ht="16.2" customHeight="1">
      <c r="A6" s="8" t="s">
        <v>46</v>
      </c>
      <c r="B6" s="8"/>
    </row>
    <row r="8" spans="1:3" ht="15" customHeight="1">
      <c r="A8" s="10" t="s">
        <v>55</v>
      </c>
    </row>
    <row r="9" spans="1:3" ht="15" customHeight="1">
      <c r="A9" s="10" t="s">
        <v>42</v>
      </c>
      <c r="B9" s="134"/>
      <c r="C9" s="3" t="s">
        <v>30</v>
      </c>
    </row>
    <row r="10" spans="1:3" ht="15" customHeight="1">
      <c r="A10" s="10" t="s">
        <v>371</v>
      </c>
    </row>
    <row r="12" spans="1:3" ht="16.5" customHeight="1">
      <c r="A12" s="9" t="s">
        <v>384</v>
      </c>
      <c r="B12" s="8"/>
    </row>
    <row r="13" spans="1:3" ht="15" customHeight="1">
      <c r="A13" s="7"/>
      <c r="B13" s="8"/>
    </row>
    <row r="14" spans="1:3" ht="15" customHeight="1">
      <c r="A14" s="10" t="s">
        <v>385</v>
      </c>
      <c r="B14" s="134"/>
    </row>
    <row r="16" spans="1:3" ht="16.5" customHeight="1">
      <c r="A16" s="9" t="s">
        <v>376</v>
      </c>
      <c r="B16" s="8"/>
    </row>
    <row r="17" spans="1:6" ht="15" customHeight="1">
      <c r="A17" s="7"/>
      <c r="B17" s="8"/>
    </row>
    <row r="18" spans="1:6" ht="15" customHeight="1">
      <c r="A18" s="10" t="s">
        <v>0</v>
      </c>
      <c r="B18" s="134"/>
    </row>
    <row r="19" spans="1:6" ht="15" customHeight="1">
      <c r="A19" s="10" t="s">
        <v>1</v>
      </c>
      <c r="B19" s="134"/>
    </row>
    <row r="20" spans="1:6" ht="15" customHeight="1">
      <c r="A20" s="10" t="s">
        <v>2</v>
      </c>
      <c r="B20" s="134"/>
    </row>
    <row r="21" spans="1:6" ht="15" customHeight="1">
      <c r="A21" s="10" t="s">
        <v>3</v>
      </c>
      <c r="B21" s="134"/>
    </row>
    <row r="22" spans="1:6" ht="15" customHeight="1">
      <c r="A22" s="10" t="s">
        <v>56</v>
      </c>
      <c r="B22" s="134"/>
    </row>
    <row r="24" spans="1:6" ht="16.5" customHeight="1">
      <c r="A24" s="8" t="s">
        <v>377</v>
      </c>
    </row>
    <row r="26" spans="1:6" ht="15" customHeight="1">
      <c r="A26" s="10" t="s">
        <v>35</v>
      </c>
      <c r="B26" s="134"/>
    </row>
    <row r="27" spans="1:6" ht="15" customHeight="1">
      <c r="A27" s="10" t="s">
        <v>36</v>
      </c>
      <c r="B27" s="134"/>
    </row>
    <row r="28" spans="1:6" ht="15" customHeight="1">
      <c r="A28" s="10" t="s">
        <v>47</v>
      </c>
      <c r="B28" s="134"/>
    </row>
    <row r="29" spans="1:6" ht="15" customHeight="1">
      <c r="A29" s="10" t="s">
        <v>306</v>
      </c>
      <c r="B29" s="134"/>
    </row>
    <row r="30" spans="1:6" ht="15" customHeight="1">
      <c r="A30" s="10" t="s">
        <v>37</v>
      </c>
      <c r="B30" s="140"/>
    </row>
    <row r="31" spans="1:6" ht="15" customHeight="1">
      <c r="A31" s="10" t="s">
        <v>38</v>
      </c>
      <c r="B31" s="146"/>
      <c r="E31" s="64"/>
      <c r="F31" s="64"/>
    </row>
    <row r="32" spans="1:6" ht="15" customHeight="1">
      <c r="A32" s="10" t="s">
        <v>39</v>
      </c>
      <c r="B32" s="140"/>
      <c r="E32" s="64"/>
      <c r="F32" s="64"/>
    </row>
    <row r="33" spans="1:6" ht="15" customHeight="1">
      <c r="A33" s="10" t="s">
        <v>401</v>
      </c>
      <c r="B33" s="146"/>
      <c r="E33" s="64"/>
      <c r="F33" s="64"/>
    </row>
    <row r="35" spans="1:6" ht="16.5" customHeight="1">
      <c r="A35" s="9" t="s">
        <v>378</v>
      </c>
      <c r="B35" s="8"/>
    </row>
    <row r="36" spans="1:6" ht="15" customHeight="1">
      <c r="A36" s="7"/>
      <c r="B36" s="8"/>
    </row>
    <row r="37" spans="1:6" ht="15" customHeight="1">
      <c r="A37" s="10" t="s">
        <v>40</v>
      </c>
      <c r="B37" s="136"/>
      <c r="C37" s="4" t="s">
        <v>4</v>
      </c>
    </row>
    <row r="38" spans="1:6" ht="15" customHeight="1">
      <c r="A38" s="10" t="s">
        <v>41</v>
      </c>
      <c r="B38" s="134"/>
    </row>
    <row r="39" spans="1:6" ht="15" customHeight="1">
      <c r="A39" s="10" t="s">
        <v>32</v>
      </c>
      <c r="B39" s="134"/>
    </row>
    <row r="40" spans="1:6" ht="15" customHeight="1">
      <c r="A40" s="10" t="s">
        <v>31</v>
      </c>
      <c r="B40" s="134"/>
      <c r="C40" s="3" t="s">
        <v>30</v>
      </c>
    </row>
    <row r="41" spans="1:6" ht="15" customHeight="1">
      <c r="A41" s="10" t="s">
        <v>33</v>
      </c>
      <c r="B41" s="134"/>
    </row>
    <row r="42" spans="1:6" ht="15" customHeight="1">
      <c r="A42" s="10" t="s">
        <v>322</v>
      </c>
      <c r="B42" s="134"/>
    </row>
    <row r="43" spans="1:6" ht="15" customHeight="1">
      <c r="A43" s="10" t="s">
        <v>324</v>
      </c>
      <c r="B43" s="134"/>
    </row>
    <row r="44" spans="1:6" ht="15" customHeight="1">
      <c r="A44" s="10" t="s">
        <v>321</v>
      </c>
      <c r="B44" s="134"/>
    </row>
    <row r="45" spans="1:6" ht="15" customHeight="1">
      <c r="A45" s="10" t="s">
        <v>388</v>
      </c>
      <c r="B45" s="134" t="s">
        <v>82</v>
      </c>
      <c r="C45" s="3" t="s">
        <v>30</v>
      </c>
    </row>
    <row r="46" spans="1:6" ht="15" customHeight="1">
      <c r="A46" s="10" t="s">
        <v>50</v>
      </c>
      <c r="B46" s="137"/>
      <c r="C46" s="4"/>
    </row>
    <row r="47" spans="1:6" ht="15" customHeight="1">
      <c r="A47" s="10" t="s">
        <v>6</v>
      </c>
      <c r="B47" s="136"/>
      <c r="C47" s="4" t="s">
        <v>4</v>
      </c>
    </row>
    <row r="48" spans="1:6" ht="15" customHeight="1">
      <c r="A48" s="10" t="s">
        <v>389</v>
      </c>
      <c r="B48" s="134" t="s">
        <v>82</v>
      </c>
      <c r="C48" s="3" t="s">
        <v>30</v>
      </c>
    </row>
    <row r="49" spans="1:3" ht="15" customHeight="1">
      <c r="A49" s="10" t="s">
        <v>49</v>
      </c>
      <c r="B49" s="136"/>
      <c r="C49" s="4" t="s">
        <v>4</v>
      </c>
    </row>
    <row r="50" spans="1:3" ht="15" customHeight="1">
      <c r="A50" s="10" t="s">
        <v>390</v>
      </c>
      <c r="B50" s="134" t="s">
        <v>82</v>
      </c>
      <c r="C50" s="3" t="s">
        <v>30</v>
      </c>
    </row>
    <row r="51" spans="1:3" ht="15" customHeight="1">
      <c r="A51" s="10" t="s">
        <v>48</v>
      </c>
      <c r="B51" s="136"/>
      <c r="C51" s="4" t="s">
        <v>4</v>
      </c>
    </row>
    <row r="52" spans="1:3" ht="15" customHeight="1">
      <c r="A52" s="10" t="s">
        <v>323</v>
      </c>
      <c r="B52" s="134"/>
      <c r="C52" s="4"/>
    </row>
    <row r="53" spans="1:3" ht="15" customHeight="1">
      <c r="A53" s="10" t="s">
        <v>331</v>
      </c>
      <c r="B53" s="136"/>
      <c r="C53" s="4" t="s">
        <v>4</v>
      </c>
    </row>
    <row r="55" spans="1:3" ht="19.2" customHeight="1">
      <c r="A55" s="9" t="s">
        <v>379</v>
      </c>
      <c r="B55" s="8"/>
    </row>
    <row r="56" spans="1:3" ht="15" customHeight="1">
      <c r="A56" s="7"/>
      <c r="B56" s="8"/>
    </row>
    <row r="57" spans="1:3" ht="15" customHeight="1">
      <c r="A57" s="10" t="s">
        <v>51</v>
      </c>
      <c r="B57" s="139"/>
      <c r="C57" s="4"/>
    </row>
    <row r="58" spans="1:3" ht="15" customHeight="1">
      <c r="A58" s="10" t="s">
        <v>333</v>
      </c>
      <c r="B58" s="134"/>
    </row>
    <row r="59" spans="1:3" ht="15" customHeight="1">
      <c r="A59" s="10" t="s">
        <v>8</v>
      </c>
      <c r="B59" s="136"/>
      <c r="C59" s="4" t="s">
        <v>4</v>
      </c>
    </row>
    <row r="60" spans="1:3" ht="15" customHeight="1">
      <c r="A60" s="10" t="s">
        <v>29</v>
      </c>
      <c r="B60" s="138"/>
      <c r="C60" s="3" t="s">
        <v>30</v>
      </c>
    </row>
    <row r="61" spans="1:3" ht="15" customHeight="1">
      <c r="A61" s="10" t="s">
        <v>391</v>
      </c>
      <c r="B61" s="134" t="s">
        <v>82</v>
      </c>
      <c r="C61" s="3" t="s">
        <v>30</v>
      </c>
    </row>
    <row r="63" spans="1:3" ht="16.5" customHeight="1">
      <c r="A63" s="9" t="s">
        <v>380</v>
      </c>
      <c r="B63" s="8"/>
    </row>
    <row r="64" spans="1:3" ht="15" customHeight="1">
      <c r="A64" s="7"/>
      <c r="B64" s="8"/>
    </row>
    <row r="65" spans="1:3" ht="15" customHeight="1">
      <c r="A65" s="10" t="s">
        <v>411</v>
      </c>
      <c r="B65" s="134"/>
      <c r="C65" s="3" t="s">
        <v>30</v>
      </c>
    </row>
    <row r="66" spans="1:3" ht="15" customHeight="1">
      <c r="A66" s="10" t="s">
        <v>52</v>
      </c>
      <c r="B66" s="134" t="s">
        <v>307</v>
      </c>
      <c r="C66" s="3" t="s">
        <v>30</v>
      </c>
    </row>
    <row r="67" spans="1:3" ht="15" customHeight="1">
      <c r="A67" s="10" t="s">
        <v>366</v>
      </c>
      <c r="B67" s="134" t="s">
        <v>307</v>
      </c>
      <c r="C67" s="3" t="s">
        <v>30</v>
      </c>
    </row>
    <row r="68" spans="1:3" ht="15" customHeight="1">
      <c r="A68" s="10" t="s">
        <v>53</v>
      </c>
      <c r="B68" s="134" t="s">
        <v>307</v>
      </c>
      <c r="C68" s="3" t="s">
        <v>30</v>
      </c>
    </row>
    <row r="69" spans="1:3" ht="15" customHeight="1">
      <c r="A69" s="10" t="s">
        <v>402</v>
      </c>
      <c r="B69" s="134"/>
      <c r="C69" s="3" t="s">
        <v>30</v>
      </c>
    </row>
    <row r="70" spans="1:3" ht="15" customHeight="1">
      <c r="A70" s="10" t="s">
        <v>403</v>
      </c>
      <c r="B70" s="134"/>
      <c r="C70" s="3" t="s">
        <v>30</v>
      </c>
    </row>
    <row r="71" spans="1:3" ht="15" customHeight="1">
      <c r="A71" s="10" t="s">
        <v>404</v>
      </c>
      <c r="B71" s="134"/>
      <c r="C71" s="3" t="s">
        <v>30</v>
      </c>
    </row>
    <row r="72" spans="1:3" ht="15" customHeight="1">
      <c r="A72" s="10" t="s">
        <v>408</v>
      </c>
      <c r="B72" s="134"/>
    </row>
    <row r="73" spans="1:3" ht="15" customHeight="1">
      <c r="A73" s="10" t="s">
        <v>409</v>
      </c>
      <c r="B73" s="134"/>
    </row>
    <row r="74" spans="1:3" ht="15" customHeight="1">
      <c r="A74" s="10" t="s">
        <v>410</v>
      </c>
      <c r="B74" s="134"/>
    </row>
    <row r="75" spans="1:3" ht="15" customHeight="1">
      <c r="A75" s="10" t="s">
        <v>405</v>
      </c>
      <c r="B75" s="134"/>
      <c r="C75" s="3" t="s">
        <v>30</v>
      </c>
    </row>
    <row r="76" spans="1:3" ht="15" customHeight="1">
      <c r="A76" s="10" t="s">
        <v>406</v>
      </c>
      <c r="B76" s="134"/>
      <c r="C76" s="3" t="s">
        <v>30</v>
      </c>
    </row>
    <row r="77" spans="1:3" ht="15" customHeight="1">
      <c r="A77" s="10" t="s">
        <v>407</v>
      </c>
      <c r="B77" s="134"/>
      <c r="C77" s="3" t="s">
        <v>30</v>
      </c>
    </row>
    <row r="78" spans="1:3" ht="15" customHeight="1">
      <c r="C78" s="5"/>
    </row>
    <row r="79" spans="1:3" ht="16.5" customHeight="1">
      <c r="A79" s="9" t="s">
        <v>381</v>
      </c>
      <c r="B79" s="8"/>
      <c r="C79" s="6"/>
    </row>
    <row r="80" spans="1:3" ht="15" customHeight="1">
      <c r="A80" s="7"/>
      <c r="B80" s="8"/>
      <c r="C80" s="6"/>
    </row>
    <row r="81" spans="1:3" ht="15" customHeight="1">
      <c r="A81" s="10" t="s">
        <v>397</v>
      </c>
      <c r="B81" s="136"/>
      <c r="C81" s="4" t="s">
        <v>4</v>
      </c>
    </row>
    <row r="82" spans="1:3" ht="15" customHeight="1">
      <c r="A82" s="10" t="s">
        <v>54</v>
      </c>
      <c r="B82" s="137"/>
    </row>
    <row r="83" spans="1:3" ht="15" customHeight="1">
      <c r="A83" s="10" t="s">
        <v>398</v>
      </c>
      <c r="B83" s="136"/>
      <c r="C83" s="4" t="s">
        <v>4</v>
      </c>
    </row>
    <row r="84" spans="1:3" ht="15" customHeight="1">
      <c r="A84" s="10" t="s">
        <v>54</v>
      </c>
      <c r="B84" s="137"/>
    </row>
    <row r="85" spans="1:3" ht="15" customHeight="1">
      <c r="A85" s="10" t="s">
        <v>399</v>
      </c>
      <c r="B85" s="136"/>
      <c r="C85" s="4" t="s">
        <v>4</v>
      </c>
    </row>
    <row r="86" spans="1:3" ht="15" customHeight="1">
      <c r="A86" s="10" t="s">
        <v>54</v>
      </c>
      <c r="B86" s="137"/>
    </row>
    <row r="88" spans="1:3" ht="16.5" customHeight="1">
      <c r="A88" s="149" t="s">
        <v>382</v>
      </c>
      <c r="B88" s="149"/>
    </row>
    <row r="89" spans="1:3" ht="15" customHeight="1">
      <c r="A89" s="7"/>
      <c r="B89" s="8"/>
    </row>
    <row r="90" spans="1:3" ht="15" customHeight="1">
      <c r="A90" s="10" t="s">
        <v>345</v>
      </c>
      <c r="B90" s="136"/>
    </row>
    <row r="92" spans="1:3" ht="16.5" customHeight="1">
      <c r="A92" s="149" t="s">
        <v>383</v>
      </c>
      <c r="B92" s="149"/>
    </row>
    <row r="93" spans="1:3" ht="15" customHeight="1">
      <c r="A93" s="7"/>
      <c r="B93" s="8"/>
    </row>
    <row r="94" spans="1:3" ht="15" customHeight="1">
      <c r="A94" s="10" t="s">
        <v>309</v>
      </c>
      <c r="B94" s="135"/>
    </row>
  </sheetData>
  <sheetProtection algorithmName="SHA-512" hashValue="gdp34GI8XjSs8q1WePNr5bD0b5g8kBZ+vX4EaAHEFGIkqLIeIsrmTxykLApZJsQNHdLFRJI2G4z+tW9jbJByQg==" saltValue="5mu/TBxOZeo9K1LS8OXhIw==" spinCount="100000" sheet="1" objects="1" scenarios="1"/>
  <mergeCells count="2">
    <mergeCell ref="A92:B92"/>
    <mergeCell ref="A88:B88"/>
  </mergeCells>
  <pageMargins left="0.9055118110236221" right="0.51181102362204722" top="0.78740157480314965" bottom="0.78740157480314965" header="0.31496062992125984" footer="0.31496062992125984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967CC221-52AC-449A-9308-1377017D75B2}">
          <x14:formula1>
            <xm:f>Dropdown!$A$1:$A$3</xm:f>
          </x14:formula1>
          <xm:sqref>B3</xm:sqref>
        </x14:dataValidation>
        <x14:dataValidation type="list" allowBlank="1" showInputMessage="1" showErrorMessage="1" xr:uid="{FBE619F4-9B1F-4468-A206-C10CABB3949C}">
          <x14:formula1>
            <xm:f>Dropdown!$B$1:$B$25</xm:f>
          </x14:formula1>
          <xm:sqref>B4</xm:sqref>
        </x14:dataValidation>
        <x14:dataValidation type="list" allowBlank="1" showInputMessage="1" showErrorMessage="1" xr:uid="{8A7F10CE-1DF0-49F8-BF9C-2FC561BF301A}">
          <x14:formula1>
            <xm:f>Dropdown!$C$1:$C$3</xm:f>
          </x14:formula1>
          <xm:sqref>B10</xm:sqref>
        </x14:dataValidation>
        <x14:dataValidation type="list" allowBlank="1" showInputMessage="1" showErrorMessage="1" xr:uid="{F14E7B98-2C9A-44E2-8F29-7EBF09335AC2}">
          <x14:formula1>
            <xm:f>Dropdown!$D$1:$D$3</xm:f>
          </x14:formula1>
          <xm:sqref>B40 B45 B48 B50 B69:B71 B75:B77 B61 B65</xm:sqref>
        </x14:dataValidation>
        <x14:dataValidation type="list" allowBlank="1" showInputMessage="1" showErrorMessage="1" xr:uid="{6FF10BA7-4CE0-4848-831B-EB82F405C79F}">
          <x14:formula1>
            <xm:f>Dropdown!$E$1:$E$5</xm:f>
          </x14:formula1>
          <xm:sqref>B60</xm:sqref>
        </x14:dataValidation>
        <x14:dataValidation type="list" showInputMessage="1" showErrorMessage="1" xr:uid="{12A04C92-52F5-441A-8521-9DA4B3E6422E}">
          <x14:formula1>
            <xm:f>Dropdown!$G$1:$G$226</xm:f>
          </x14:formula1>
          <xm:sqref>B67:B68</xm:sqref>
        </x14:dataValidation>
        <x14:dataValidation type="list" allowBlank="1" showInputMessage="1" showErrorMessage="1" xr:uid="{D70592EC-E6EE-4AB8-902A-949C8EAAC9E1}">
          <x14:formula1>
            <xm:f>Dropdown!$G$1:$G$226</xm:f>
          </x14:formula1>
          <xm:sqref>B66</xm:sqref>
        </x14:dataValidation>
        <x14:dataValidation type="list" allowBlank="1" showInputMessage="1" showErrorMessage="1" xr:uid="{89684613-14B7-44BA-B83F-64686F21D17B}">
          <x14:formula1>
            <xm:f>Dropdown!$C$1:$C$4</xm:f>
          </x14:formula1>
          <xm:sqref>B9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AB3E4-9D32-4745-8950-6C1B76EA7FFB}">
  <sheetPr codeName="Tabelle2">
    <pageSetUpPr fitToPage="1"/>
  </sheetPr>
  <dimension ref="A1:BT126"/>
  <sheetViews>
    <sheetView showGridLines="0" topLeftCell="A33" zoomScale="98" zoomScaleNormal="98" workbookViewId="0">
      <selection activeCell="C11" sqref="C11:K11"/>
    </sheetView>
  </sheetViews>
  <sheetFormatPr baseColWidth="10" defaultColWidth="10" defaultRowHeight="13.8"/>
  <cols>
    <col min="1" max="1" width="4.8984375" style="16" customWidth="1"/>
    <col min="2" max="2" width="17.59765625" style="16" customWidth="1"/>
    <col min="3" max="11" width="10.3984375" style="16" customWidth="1"/>
    <col min="12" max="15" width="10" style="16" customWidth="1"/>
    <col min="16" max="16384" width="10" style="16"/>
  </cols>
  <sheetData>
    <row r="1" spans="2:11" ht="15.75" customHeight="1" thickBot="1">
      <c r="B1" s="156" t="s">
        <v>320</v>
      </c>
      <c r="C1" s="156"/>
      <c r="D1" s="156"/>
      <c r="E1" s="156"/>
      <c r="F1" s="61"/>
      <c r="J1" s="62"/>
    </row>
    <row r="2" spans="2:11" ht="15.75" customHeight="1" thickBot="1">
      <c r="B2" s="156"/>
      <c r="C2" s="156"/>
      <c r="D2" s="156"/>
      <c r="E2" s="156"/>
      <c r="F2" s="63" t="str">
        <f>IF(Dateneingabe!B3="DGSV","X","")</f>
        <v>X</v>
      </c>
      <c r="I2" s="63" t="str">
        <f>IF(Dateneingabe!B3="DGSJ","X","")</f>
        <v/>
      </c>
    </row>
    <row r="3" spans="2:11" s="17" customFormat="1" ht="15.75" customHeight="1">
      <c r="B3" s="156"/>
      <c r="C3" s="156"/>
      <c r="D3" s="156"/>
      <c r="E3" s="156"/>
      <c r="F3" s="61"/>
      <c r="G3" s="62"/>
      <c r="I3" s="62"/>
      <c r="K3" s="62"/>
    </row>
    <row r="4" spans="2:11" ht="15.75" customHeight="1">
      <c r="B4" s="157">
        <f>Dateneingabe!B9</f>
        <v>0</v>
      </c>
      <c r="C4" s="157"/>
      <c r="D4" s="157"/>
      <c r="E4" s="157"/>
      <c r="F4" s="158">
        <f>IF(Dateneingabe!B3="DGSV",Dateneingabe!B4,"")</f>
        <v>0</v>
      </c>
      <c r="G4" s="158"/>
      <c r="H4" s="158"/>
      <c r="I4" s="158"/>
    </row>
    <row r="5" spans="2:11" ht="8.25" customHeight="1" thickBot="1">
      <c r="B5" s="19"/>
      <c r="C5" s="19"/>
      <c r="D5" s="19"/>
      <c r="E5" s="19"/>
      <c r="F5" s="19"/>
      <c r="J5" s="62"/>
    </row>
    <row r="6" spans="2:11" s="21" customFormat="1" ht="15" customHeight="1">
      <c r="B6" s="51" t="s">
        <v>351</v>
      </c>
      <c r="C6" s="163">
        <f>Dateneingabe!B18</f>
        <v>0</v>
      </c>
      <c r="D6" s="164"/>
      <c r="E6" s="164"/>
      <c r="F6" s="165"/>
      <c r="G6" s="53" t="s">
        <v>9</v>
      </c>
      <c r="H6" s="159">
        <f>Dateneingabe!B19</f>
        <v>0</v>
      </c>
      <c r="I6" s="159"/>
      <c r="J6" s="159"/>
      <c r="K6" s="160"/>
    </row>
    <row r="7" spans="2:11" s="21" customFormat="1" ht="15" customHeight="1">
      <c r="B7" s="52" t="s">
        <v>10</v>
      </c>
      <c r="C7" s="166">
        <f>Dateneingabe!B20</f>
        <v>0</v>
      </c>
      <c r="D7" s="167"/>
      <c r="E7" s="167"/>
      <c r="F7" s="167"/>
      <c r="G7" s="167"/>
      <c r="H7" s="167"/>
      <c r="I7" s="167"/>
      <c r="J7" s="167"/>
      <c r="K7" s="168"/>
    </row>
    <row r="8" spans="2:11" s="21" customFormat="1" ht="15" customHeight="1">
      <c r="B8" s="52" t="s">
        <v>11</v>
      </c>
      <c r="C8" s="166">
        <f>Dateneingabe!B21</f>
        <v>0</v>
      </c>
      <c r="D8" s="167"/>
      <c r="E8" s="167"/>
      <c r="F8" s="169"/>
      <c r="G8" s="54" t="s">
        <v>12</v>
      </c>
      <c r="H8" s="161">
        <f>Dateneingabe!B22</f>
        <v>0</v>
      </c>
      <c r="I8" s="161"/>
      <c r="J8" s="161"/>
      <c r="K8" s="162"/>
    </row>
    <row r="9" spans="2:11" s="21" customFormat="1" ht="15" customHeight="1">
      <c r="B9" s="22"/>
      <c r="C9" s="109"/>
      <c r="D9" s="109"/>
      <c r="E9" s="109"/>
      <c r="F9" s="110"/>
      <c r="G9" s="110"/>
      <c r="H9" s="110"/>
      <c r="I9" s="110"/>
      <c r="J9" s="110"/>
      <c r="K9" s="23"/>
    </row>
    <row r="10" spans="2:11" s="38" customFormat="1" ht="15" customHeight="1">
      <c r="B10" s="55" t="s">
        <v>352</v>
      </c>
      <c r="C10" s="166">
        <f>IF(F4="Sportmedizinische Untersuchung","Sportmedizinische Untersuchung",Dateneingabe!B26)</f>
        <v>0</v>
      </c>
      <c r="D10" s="167"/>
      <c r="E10" s="167"/>
      <c r="F10" s="167"/>
      <c r="G10" s="169"/>
      <c r="H10" s="170" t="s">
        <v>386</v>
      </c>
      <c r="I10" s="170"/>
      <c r="J10" s="153">
        <f>Dateneingabe!B14</f>
        <v>0</v>
      </c>
      <c r="K10" s="171"/>
    </row>
    <row r="11" spans="2:11" s="38" customFormat="1" ht="15" customHeight="1">
      <c r="B11" s="55" t="s">
        <v>353</v>
      </c>
      <c r="C11" s="166">
        <f>Dateneingabe!B28</f>
        <v>0</v>
      </c>
      <c r="D11" s="167"/>
      <c r="E11" s="167"/>
      <c r="F11" s="167"/>
      <c r="G11" s="167"/>
      <c r="H11" s="167"/>
      <c r="I11" s="167"/>
      <c r="J11" s="167"/>
      <c r="K11" s="168"/>
    </row>
    <row r="12" spans="2:11" s="38" customFormat="1" ht="15" customHeight="1">
      <c r="B12" s="24"/>
      <c r="C12" s="150" t="s">
        <v>340</v>
      </c>
      <c r="D12" s="150"/>
      <c r="E12" s="150"/>
      <c r="F12" s="150"/>
      <c r="G12" s="111"/>
      <c r="H12" s="150" t="s">
        <v>341</v>
      </c>
      <c r="I12" s="150"/>
      <c r="J12" s="150"/>
      <c r="K12" s="151"/>
    </row>
    <row r="13" spans="2:11" s="38" customFormat="1" ht="15" customHeight="1">
      <c r="B13" s="41"/>
      <c r="C13" s="153">
        <f>Dateneingabe!B27</f>
        <v>0</v>
      </c>
      <c r="D13" s="154"/>
      <c r="E13" s="65">
        <f>Dateneingabe!B30</f>
        <v>0</v>
      </c>
      <c r="F13" s="107">
        <f>Dateneingabe!B31</f>
        <v>0</v>
      </c>
      <c r="H13" s="153">
        <f>IF(Dateneingabe!B29="",Dateneingabe!B27,Dateneingabe!B29)</f>
        <v>0</v>
      </c>
      <c r="I13" s="154"/>
      <c r="J13" s="65">
        <f>Dateneingabe!B32</f>
        <v>0</v>
      </c>
      <c r="K13" s="108">
        <f>Dateneingabe!B33</f>
        <v>0</v>
      </c>
    </row>
    <row r="14" spans="2:11" s="38" customFormat="1" ht="15" hidden="1" customHeight="1">
      <c r="B14" s="41"/>
      <c r="C14" s="110"/>
      <c r="D14" s="110"/>
      <c r="E14" s="112"/>
      <c r="F14" s="113">
        <v>1</v>
      </c>
      <c r="H14" s="110"/>
      <c r="I14" s="110"/>
      <c r="J14" s="112"/>
      <c r="K14" s="102">
        <v>0</v>
      </c>
    </row>
    <row r="15" spans="2:11" s="38" customFormat="1" ht="15" customHeight="1">
      <c r="B15" s="39"/>
      <c r="C15" s="152" t="s">
        <v>312</v>
      </c>
      <c r="D15" s="152"/>
      <c r="E15" s="110" t="s">
        <v>313</v>
      </c>
      <c r="F15" s="110" t="s">
        <v>314</v>
      </c>
      <c r="G15" s="110"/>
      <c r="H15" s="152" t="s">
        <v>312</v>
      </c>
      <c r="I15" s="152"/>
      <c r="J15" s="110" t="s">
        <v>313</v>
      </c>
      <c r="K15" s="23" t="s">
        <v>314</v>
      </c>
    </row>
    <row r="16" spans="2:11" ht="3.75" customHeight="1" thickBot="1">
      <c r="B16" s="31"/>
      <c r="C16" s="49"/>
      <c r="D16" s="49"/>
      <c r="E16" s="33"/>
      <c r="F16" s="33"/>
      <c r="G16" s="33"/>
      <c r="H16" s="33"/>
      <c r="I16" s="33"/>
      <c r="J16" s="33"/>
      <c r="K16" s="50"/>
    </row>
    <row r="17" spans="2:11" ht="15" customHeight="1">
      <c r="B17" s="59" t="s">
        <v>5</v>
      </c>
      <c r="C17" s="114"/>
      <c r="D17" s="114"/>
      <c r="E17" s="20"/>
      <c r="F17" s="20"/>
      <c r="G17" s="115"/>
      <c r="H17" s="115"/>
      <c r="I17" s="20"/>
      <c r="J17" s="20"/>
      <c r="K17" s="25"/>
    </row>
    <row r="18" spans="2:11" s="21" customFormat="1" ht="15" customHeight="1">
      <c r="B18" s="58" t="s">
        <v>328</v>
      </c>
      <c r="C18" s="40"/>
      <c r="J18" s="66">
        <f>Dateneingabe!B37</f>
        <v>0</v>
      </c>
      <c r="K18" s="26"/>
    </row>
    <row r="19" spans="2:11" s="21" customFormat="1" ht="15" customHeight="1">
      <c r="B19" s="58" t="s">
        <v>325</v>
      </c>
      <c r="C19" s="40"/>
      <c r="D19" s="172">
        <f>Dateneingabe!B38</f>
        <v>0</v>
      </c>
      <c r="E19" s="173"/>
      <c r="F19" s="116"/>
      <c r="G19" s="117" t="s">
        <v>326</v>
      </c>
      <c r="H19" s="141">
        <f>Dateneingabe!B42</f>
        <v>0</v>
      </c>
      <c r="J19" s="43"/>
      <c r="K19" s="26"/>
    </row>
    <row r="20" spans="2:11" s="21" customFormat="1" ht="15" customHeight="1">
      <c r="B20" s="55" t="s">
        <v>327</v>
      </c>
      <c r="C20" s="40"/>
      <c r="D20" s="166">
        <f>Dateneingabe!B43</f>
        <v>0</v>
      </c>
      <c r="E20" s="167"/>
      <c r="F20" s="167"/>
      <c r="G20" s="167"/>
      <c r="H20" s="169"/>
      <c r="I20" s="116"/>
      <c r="J20" s="43"/>
      <c r="K20" s="26"/>
    </row>
    <row r="21" spans="2:11" s="21" customFormat="1" ht="15" customHeight="1">
      <c r="B21" s="58" t="s">
        <v>358</v>
      </c>
      <c r="C21" s="40"/>
      <c r="G21" s="105">
        <f>IF(Dateneingabe!B40="JA",Dateneingabe!B39*2,Dateneingabe!B39+Dateneingabe!B41)</f>
        <v>0</v>
      </c>
      <c r="H21" s="118" t="s">
        <v>375</v>
      </c>
      <c r="I21" s="119">
        <f>IF(ISBLANK(Dateneingabe!B9),0,IF(B4="Ausserordentlicher Haushalt",I22,IF(B4="KPJ - Förderung",I22,G22+SUM(H19*H22))))</f>
        <v>0</v>
      </c>
      <c r="J21" s="99">
        <f>IF(Dateneingabe!B45="JA",SUM(G21*I21),IF((SUM(G21*I21)&gt;130),130,G21*I21))</f>
        <v>0</v>
      </c>
      <c r="K21" s="26"/>
    </row>
    <row r="22" spans="2:11" s="21" customFormat="1" ht="15" hidden="1" customHeight="1">
      <c r="B22" s="58"/>
      <c r="C22" s="40"/>
      <c r="G22" s="110">
        <v>0.22</v>
      </c>
      <c r="H22" s="118">
        <v>0.02</v>
      </c>
      <c r="I22" s="119">
        <v>0.2</v>
      </c>
      <c r="J22" s="43"/>
      <c r="K22" s="26"/>
    </row>
    <row r="23" spans="2:11" s="21" customFormat="1" ht="15" customHeight="1">
      <c r="B23" s="58" t="s">
        <v>357</v>
      </c>
      <c r="C23" s="40"/>
      <c r="G23" s="106">
        <f>Dateneingabe!B44</f>
        <v>0</v>
      </c>
      <c r="H23" s="118" t="s">
        <v>375</v>
      </c>
      <c r="I23" s="120">
        <f>IF(ISBLANK(Dateneingabe!B9),0,IF(B4="Ausserordentlicher Haushalt",I22,IF(B4="KPJ - Förderung",I22,G22+SUM(H19*H22))))</f>
        <v>0</v>
      </c>
      <c r="J23" s="100">
        <f>SUM(G23*I23)</f>
        <v>0</v>
      </c>
      <c r="K23" s="26"/>
    </row>
    <row r="24" spans="2:11" s="21" customFormat="1" ht="15" customHeight="1">
      <c r="B24" s="55" t="s">
        <v>372</v>
      </c>
      <c r="C24" s="40"/>
      <c r="F24" s="104" t="str">
        <f>Dateneingabe!B45</f>
        <v>NEIN</v>
      </c>
      <c r="J24" s="43"/>
      <c r="K24" s="67"/>
    </row>
    <row r="25" spans="2:11" s="21" customFormat="1" ht="15" customHeight="1">
      <c r="B25" s="55" t="s">
        <v>329</v>
      </c>
      <c r="C25" s="40"/>
      <c r="D25" s="166">
        <f>Dateneingabe!B46</f>
        <v>0</v>
      </c>
      <c r="E25" s="167"/>
      <c r="F25" s="167"/>
      <c r="G25" s="167"/>
      <c r="H25" s="169"/>
      <c r="J25" s="43"/>
      <c r="K25" s="67"/>
    </row>
    <row r="26" spans="2:11" s="21" customFormat="1" ht="15" customHeight="1">
      <c r="B26" s="55" t="s">
        <v>356</v>
      </c>
      <c r="F26" s="110"/>
      <c r="J26" s="66">
        <f>IF(OR(Dateneingabe!B48="NEIN",Dateneingabe!B48=""),0,Dateneingabe!B47)</f>
        <v>0</v>
      </c>
      <c r="K26" s="67"/>
    </row>
    <row r="27" spans="2:11" s="21" customFormat="1" ht="15" customHeight="1">
      <c r="B27" s="58" t="s">
        <v>373</v>
      </c>
      <c r="F27" s="104" t="str">
        <f>Dateneingabe!B48</f>
        <v>NEIN</v>
      </c>
      <c r="J27" s="43"/>
      <c r="K27" s="26" t="str">
        <f>IF(G27&gt;0,G27,"")</f>
        <v/>
      </c>
    </row>
    <row r="28" spans="2:11" s="21" customFormat="1" ht="15" customHeight="1">
      <c r="B28" s="55" t="s">
        <v>355</v>
      </c>
      <c r="F28" s="110"/>
      <c r="J28" s="66">
        <f>IF(OR(Dateneingabe!B50="NEIN",Dateneingabe!B50=""),0,Dateneingabe!B49)</f>
        <v>0</v>
      </c>
      <c r="K28" s="67"/>
    </row>
    <row r="29" spans="2:11" s="21" customFormat="1" ht="15" customHeight="1">
      <c r="B29" s="58" t="s">
        <v>387</v>
      </c>
      <c r="F29" s="104" t="str">
        <f>Dateneingabe!B50</f>
        <v>NEIN</v>
      </c>
      <c r="J29" s="43"/>
      <c r="K29" s="26" t="str">
        <f>IF(G29&gt;0,G29,"")</f>
        <v/>
      </c>
    </row>
    <row r="30" spans="2:11" s="21" customFormat="1" ht="15" customHeight="1">
      <c r="B30" s="55" t="s">
        <v>354</v>
      </c>
      <c r="J30" s="66">
        <f>Dateneingabe!B51</f>
        <v>0</v>
      </c>
      <c r="K30" s="67"/>
    </row>
    <row r="31" spans="2:11" s="21" customFormat="1" ht="15" customHeight="1">
      <c r="B31" s="55" t="s">
        <v>330</v>
      </c>
      <c r="D31" s="166">
        <f>Dateneingabe!B52</f>
        <v>0</v>
      </c>
      <c r="E31" s="167"/>
      <c r="F31" s="167"/>
      <c r="G31" s="167"/>
      <c r="H31" s="169"/>
      <c r="J31" s="43"/>
      <c r="K31" s="67"/>
    </row>
    <row r="32" spans="2:11" s="21" customFormat="1" ht="15" customHeight="1">
      <c r="B32" s="55" t="s">
        <v>359</v>
      </c>
      <c r="F32" s="110"/>
      <c r="G32" s="110"/>
      <c r="H32" s="121"/>
      <c r="J32" s="66">
        <f>Dateneingabe!B53</f>
        <v>0</v>
      </c>
      <c r="K32" s="26" t="str">
        <f>IF(I19="","",I19)</f>
        <v/>
      </c>
    </row>
    <row r="33" spans="1:72" s="20" customFormat="1" ht="15" customHeight="1">
      <c r="B33" s="28"/>
      <c r="C33" s="122"/>
      <c r="F33" s="123"/>
      <c r="G33" s="123"/>
      <c r="H33" s="124"/>
      <c r="K33" s="56"/>
    </row>
    <row r="34" spans="1:72" s="20" customFormat="1" ht="15" customHeight="1">
      <c r="B34" s="28"/>
      <c r="C34" s="155" t="str">
        <f>IF(Dateneingabe!B9="KPJ - Förderung"," maximale Reisekosten für KPJ - Förderung beträgt 60,00 €","")</f>
        <v/>
      </c>
      <c r="D34" s="155"/>
      <c r="E34" s="155"/>
      <c r="F34" s="155"/>
      <c r="G34" s="155"/>
      <c r="H34" s="185" t="s">
        <v>332</v>
      </c>
      <c r="I34" s="185"/>
      <c r="J34" s="185"/>
      <c r="K34" s="85">
        <f>IF(C34="",SUM(J18+J21+J23+J26+J28+J30+J32),IF(SUM(J18+J21+J23+J26+J28+J30+J32)&gt;=60,60,SUM(J18+J21+J23+J26+J28+J30+J32)))</f>
        <v>0</v>
      </c>
    </row>
    <row r="35" spans="1:72" s="20" customFormat="1" ht="15" customHeight="1">
      <c r="B35" s="92" t="s">
        <v>7</v>
      </c>
      <c r="C35" s="95"/>
      <c r="D35" s="186" t="s">
        <v>368</v>
      </c>
      <c r="E35" s="186"/>
      <c r="F35" s="186"/>
      <c r="G35" s="186"/>
      <c r="H35" s="186"/>
      <c r="I35" s="27"/>
      <c r="J35" s="27"/>
      <c r="K35" s="96"/>
    </row>
    <row r="36" spans="1:72" s="21" customFormat="1" ht="15" customHeight="1">
      <c r="B36" s="183" t="s">
        <v>360</v>
      </c>
      <c r="C36" s="184"/>
      <c r="D36" s="125" t="s">
        <v>315</v>
      </c>
      <c r="E36" s="125"/>
      <c r="F36" s="110"/>
      <c r="G36" s="104">
        <f>Dateneingabe!B57</f>
        <v>0</v>
      </c>
      <c r="H36" s="110" t="s">
        <v>334</v>
      </c>
      <c r="I36" s="120">
        <f>IF(D39="DEUTSCHLAND",20,IF(ISBLANK(Dateneingabe!B66),0,30))</f>
        <v>20</v>
      </c>
      <c r="J36" s="66">
        <f>SUM(G36*I36)</f>
        <v>0</v>
      </c>
      <c r="K36" s="26"/>
    </row>
    <row r="37" spans="1:72" s="21" customFormat="1" ht="15" customHeight="1">
      <c r="B37" s="183" t="s">
        <v>361</v>
      </c>
      <c r="C37" s="184"/>
      <c r="D37" s="125"/>
      <c r="E37" s="125"/>
      <c r="F37" s="110"/>
      <c r="G37" s="104">
        <f>Dateneingabe!B58</f>
        <v>0</v>
      </c>
      <c r="H37" s="110" t="s">
        <v>334</v>
      </c>
      <c r="I37" s="120">
        <f>Dateneingabe!B59</f>
        <v>0</v>
      </c>
      <c r="J37" s="66">
        <f>IF(F40="NEIN",IF(I38&lt;I37,G37*I38,G37*I37),IF(F40="JA",G37*I37,IF(Dateneingabe!B61="",IF(I38&lt;I37,G37*I38,G37*I37),0)))</f>
        <v>0</v>
      </c>
      <c r="K37" s="26"/>
    </row>
    <row r="38" spans="1:72" s="21" customFormat="1" ht="15" customHeight="1">
      <c r="B38" s="55" t="s">
        <v>362</v>
      </c>
      <c r="C38" s="116"/>
      <c r="D38" s="190">
        <f>Dateneingabe!B60</f>
        <v>0</v>
      </c>
      <c r="E38" s="191"/>
      <c r="F38" s="193" t="str">
        <f>IF(Dateneingabe!B61="NEIN","maximal abrechnungsfähig:",IF(Dateneingabe!B61="","maximal abrechnungsfähig:",""))</f>
        <v>maximal abrechnungsfähig:</v>
      </c>
      <c r="G38" s="194"/>
      <c r="H38" s="195"/>
      <c r="I38" s="101">
        <f>IFERROR(IF(F40="JA","",IF(D38="ohne Verpflegung",VLOOKUP(Reisekostenformular!D39,Dropdown!G:M,4,0),IF(D38="mit Frühstück",VLOOKUP(Reisekostenformular!D39,Dropdown!G:M,5,0),IF(D38="mit Halbpension",VLOOKUP(Reisekostenformular!D39,Dropdown!G:M,6,0),IF(D38="mit Vollpension",VLOOKUP(Reisekostenformular!D39,Dropdown!G:M,7,0),VLOOKUP(Reisekostenformular!D39,Dropdown!G:M,4,0)))))),0)</f>
        <v>70</v>
      </c>
      <c r="J38" s="110"/>
      <c r="K38" s="26"/>
    </row>
    <row r="39" spans="1:72" s="21" customFormat="1" ht="15" customHeight="1">
      <c r="B39" s="55" t="s">
        <v>365</v>
      </c>
      <c r="C39" s="126"/>
      <c r="D39" s="166" t="str">
        <f>IF(F45="",F45,F44)</f>
        <v>Deutschland</v>
      </c>
      <c r="E39" s="167"/>
      <c r="F39" s="169"/>
      <c r="K39" s="26"/>
      <c r="M39" s="40"/>
    </row>
    <row r="40" spans="1:72" s="21" customFormat="1" ht="15" customHeight="1">
      <c r="B40" s="58" t="s">
        <v>374</v>
      </c>
      <c r="C40" s="127"/>
      <c r="D40" s="127"/>
      <c r="E40" s="125"/>
      <c r="F40" s="104" t="str">
        <f>Dateneingabe!B61</f>
        <v>NEIN</v>
      </c>
      <c r="H40" s="40"/>
      <c r="K40" s="26"/>
    </row>
    <row r="41" spans="1:72" s="20" customFormat="1" ht="15" customHeight="1">
      <c r="B41" s="57"/>
      <c r="C41" s="128"/>
      <c r="D41" s="128"/>
      <c r="F41" s="123"/>
      <c r="G41" s="185" t="s">
        <v>335</v>
      </c>
      <c r="H41" s="185"/>
      <c r="I41" s="185"/>
      <c r="J41" s="185"/>
      <c r="K41" s="85">
        <f>SUM(J36+J37)</f>
        <v>0</v>
      </c>
    </row>
    <row r="42" spans="1:72" s="20" customFormat="1" ht="15" customHeight="1">
      <c r="B42" s="92" t="s">
        <v>342</v>
      </c>
      <c r="C42" s="93"/>
      <c r="D42" s="93"/>
      <c r="E42" s="27"/>
      <c r="F42" s="30"/>
      <c r="G42" s="27"/>
      <c r="H42" s="97" t="s">
        <v>310</v>
      </c>
      <c r="I42" s="97" t="s">
        <v>13</v>
      </c>
      <c r="J42" s="97" t="s">
        <v>311</v>
      </c>
      <c r="K42" s="94"/>
    </row>
    <row r="43" spans="1:72" s="21" customFormat="1" ht="15" customHeight="1">
      <c r="B43" s="68"/>
      <c r="C43" s="127"/>
      <c r="D43" s="127"/>
      <c r="F43" s="152" t="s">
        <v>336</v>
      </c>
      <c r="G43" s="152"/>
      <c r="H43" s="110" t="s">
        <v>316</v>
      </c>
      <c r="I43" s="110" t="s">
        <v>316</v>
      </c>
      <c r="J43" s="110" t="s">
        <v>316</v>
      </c>
      <c r="K43" s="67"/>
    </row>
    <row r="44" spans="1:72" s="21" customFormat="1" ht="15" customHeight="1">
      <c r="B44" s="179" t="s">
        <v>400</v>
      </c>
      <c r="C44" s="180"/>
      <c r="D44" s="129">
        <f>IF(E13=J13,K13-F13,IF(Dateneingabe!B65="JA",IF(Dateneingabe!B31="",0,IF(F14&lt;F13,(F14+1)-F13,F14-F13)),0))</f>
        <v>0</v>
      </c>
      <c r="E44" s="21" t="s">
        <v>14</v>
      </c>
      <c r="F44" s="182" t="str">
        <f>Dateneingabe!B66</f>
        <v>Deutschland</v>
      </c>
      <c r="G44" s="182"/>
      <c r="H44" s="120">
        <f>IF(Dateneingabe!B65="JA",IFERROR(IF(D44=F14,VLOOKUP(Reisekostenformular!F44,Dropdown!G:M,3,0),IF(D44&gt;=TIME(8,0,0),VLOOKUP(Reisekostenformular!F44,Dropdown!G:M,2,0),IF(D44&lt;TIME(8,0,0),0,0))),0),0)</f>
        <v>0</v>
      </c>
      <c r="I44" s="120"/>
      <c r="J44" s="120"/>
      <c r="K44" s="29"/>
    </row>
    <row r="45" spans="1:72" s="21" customFormat="1" ht="15" customHeight="1">
      <c r="B45" s="179" t="s">
        <v>363</v>
      </c>
      <c r="C45" s="180"/>
      <c r="D45" s="130">
        <f>IF(Dateneingabe!B65="JA",IF(E13=J13,0,J13-E13-1),0)</f>
        <v>0</v>
      </c>
      <c r="E45" s="21" t="s">
        <v>369</v>
      </c>
      <c r="F45" s="182" t="str">
        <f>Dateneingabe!B67</f>
        <v>Deutschland</v>
      </c>
      <c r="G45" s="182"/>
      <c r="H45" s="120"/>
      <c r="I45" s="120">
        <f>IF(Dateneingabe!B65="JA",IFERROR(IF(D45="",0,IF(D45=0,0,VLOOKUP(Reisekostenformular!F45,Dropdown!G:M,3,0))),0),0)</f>
        <v>0</v>
      </c>
      <c r="J45" s="120"/>
      <c r="K45" s="29"/>
    </row>
    <row r="46" spans="1:72" s="21" customFormat="1" ht="15" customHeight="1" thickBot="1">
      <c r="B46" s="179" t="s">
        <v>364</v>
      </c>
      <c r="C46" s="180"/>
      <c r="D46" s="129" t="str">
        <f>IF(E13=J13,"",IF(Dateneingabe!B65="JA",IF(K13&lt;K14,(K13+1)-K14,K13-K14),0))</f>
        <v/>
      </c>
      <c r="E46" s="21" t="s">
        <v>14</v>
      </c>
      <c r="F46" s="182" t="str">
        <f>Dateneingabe!B68</f>
        <v>Deutschland</v>
      </c>
      <c r="G46" s="182"/>
      <c r="H46" s="120"/>
      <c r="I46" s="120"/>
      <c r="J46" s="120">
        <f>IF(D46="",0,IF(Dateneingabe!B65="JA",IFERROR(IF(D46=0,0,IF(D46=TIME(24,0,0),VLOOKUP(Reisekostenformular!F46,Dropdown!G:M,3,0),IF(D46&gt;=TIME(8,0,0),VLOOKUP(Reisekostenformular!F46,Dropdown!G:M,2,0),IF(D46&lt;TIME(8,0,0),0,0)))),0),0))</f>
        <v>0</v>
      </c>
      <c r="K46" s="29"/>
    </row>
    <row r="47" spans="1:72" s="44" customFormat="1" ht="15" customHeight="1" thickBot="1">
      <c r="A47" s="43"/>
      <c r="B47" s="42"/>
      <c r="C47" s="43"/>
      <c r="D47" s="43"/>
      <c r="E47" s="43"/>
      <c r="F47" s="181" t="s">
        <v>337</v>
      </c>
      <c r="G47" s="181"/>
      <c r="H47" s="69">
        <f>SUM(H44:H46)</f>
        <v>0</v>
      </c>
      <c r="I47" s="69">
        <f>SUM(I45*D45)</f>
        <v>0</v>
      </c>
      <c r="J47" s="69">
        <f t="shared" ref="J47" si="0">SUM(J44:J46)</f>
        <v>0</v>
      </c>
      <c r="K47" s="103">
        <f>SUM(H47:J47)</f>
        <v>0</v>
      </c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</row>
    <row r="48" spans="1:72" s="44" customFormat="1" ht="15" customHeight="1" thickBot="1">
      <c r="A48" s="43"/>
      <c r="B48" s="42"/>
      <c r="C48" s="43"/>
      <c r="D48" s="43"/>
      <c r="E48" s="148" t="s">
        <v>394</v>
      </c>
      <c r="F48" s="182">
        <f>COUNTIF(Dateneingabe!B69,"JA")+Dateneingabe!B72+COUNTIF(Dateneingabe!B75,"JA")</f>
        <v>0</v>
      </c>
      <c r="G48" s="182"/>
      <c r="H48" s="120">
        <f>IF(Dateneingabe!B65="JA",IFERROR(IF(Dateneingabe!B69="JA",-VLOOKUP(Reisekostenformular!F44,Dropdown!G:M,3,0)*20%,""),0),0)</f>
        <v>0</v>
      </c>
      <c r="I48" s="120">
        <f>IF(Dateneingabe!B65="JA",IFERROR(SUM((Dateneingabe!B72)*-VLOOKUP(Reisekostenformular!F45,Dropdown!G:M,3,0)*20%),0),0)</f>
        <v>0</v>
      </c>
      <c r="J48" s="120">
        <f>IF(Dateneingabe!B65="JA",IFERROR(IF(Dateneingabe!B75="JA",-VLOOKUP(Reisekostenformular!F46,Dropdown!G:M,3,0)*20%,""),0),0)</f>
        <v>0</v>
      </c>
      <c r="K48" s="10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</row>
    <row r="49" spans="1:72" s="44" customFormat="1" ht="15" customHeight="1" thickBot="1">
      <c r="A49" s="43"/>
      <c r="B49" s="42"/>
      <c r="C49" s="43"/>
      <c r="D49" s="43"/>
      <c r="E49" s="148" t="s">
        <v>395</v>
      </c>
      <c r="F49" s="182">
        <f>COUNTIF(Dateneingabe!B70,"JA")+Dateneingabe!B73+COUNTIF(Dateneingabe!B76,"JA")</f>
        <v>0</v>
      </c>
      <c r="G49" s="182"/>
      <c r="H49" s="120">
        <f>IF(Dateneingabe!B65="JA",IFERROR(IF(Dateneingabe!B70="JA",-VLOOKUP(Reisekostenformular!F44,Dropdown!G:M,3,0)*40%,""),0),0)</f>
        <v>0</v>
      </c>
      <c r="I49" s="120">
        <f>IF(Dateneingabe!B65="JA",IFERROR(SUM((Dateneingabe!B73)*-VLOOKUP(Reisekostenformular!F45,Dropdown!G:M,3,0)*40%),0),0)</f>
        <v>0</v>
      </c>
      <c r="J49" s="120">
        <f>IF(Dateneingabe!B65="JA",IFERROR(IF(Dateneingabe!B76="JA",-VLOOKUP(Reisekostenformular!F46,Dropdown!G:M,3,0)*40%,""),0),0)</f>
        <v>0</v>
      </c>
      <c r="K49" s="10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</row>
    <row r="50" spans="1:72" s="44" customFormat="1" ht="15" customHeight="1" thickBot="1">
      <c r="A50" s="43"/>
      <c r="B50" s="42"/>
      <c r="C50" s="43"/>
      <c r="D50" s="43"/>
      <c r="E50" s="148" t="s">
        <v>396</v>
      </c>
      <c r="F50" s="182">
        <f>COUNTIF(Dateneingabe!B71,"JA")+Dateneingabe!B74+COUNTIF(Dateneingabe!B77,"JA")</f>
        <v>0</v>
      </c>
      <c r="G50" s="182"/>
      <c r="H50" s="120">
        <f>IF(Dateneingabe!B65="JA",IFERROR(IF(Dateneingabe!B71="JA",-VLOOKUP(Reisekostenformular!F44,Dropdown!G:M,3,0)*40%,""),0),0)</f>
        <v>0</v>
      </c>
      <c r="I50" s="120">
        <f>IF(Dateneingabe!B65="JA",IFERROR(SUM((Dateneingabe!B74)*-VLOOKUP(Reisekostenformular!F46,Dropdown!G:M,3,0)*40%),0),0)</f>
        <v>0</v>
      </c>
      <c r="J50" s="120">
        <f>IF(Dateneingabe!B65="JA",IFERROR(IF(Dateneingabe!B77="JA",-VLOOKUP(Reisekostenformular!F46,Dropdown!G:M,3,0)*40%,""),0),0)</f>
        <v>0</v>
      </c>
      <c r="K50" s="10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</row>
    <row r="51" spans="1:72" s="44" customFormat="1" ht="15" customHeight="1" thickBot="1">
      <c r="A51" s="43"/>
      <c r="B51" s="42"/>
      <c r="C51" s="43"/>
      <c r="D51" s="43"/>
      <c r="E51" s="43"/>
      <c r="F51" s="181" t="s">
        <v>350</v>
      </c>
      <c r="G51" s="181"/>
      <c r="H51" s="69">
        <f>IF(SUM(H48:H50)&lt;-H47,-H47,SUM(H48:H50))</f>
        <v>0</v>
      </c>
      <c r="I51" s="69">
        <f>IF(SUM(I48:I50)&lt;-I47,-I47,SUM(I48:I50))</f>
        <v>0</v>
      </c>
      <c r="J51" s="69">
        <f>IF(SUM(J48:J50)&lt;-J47,-J47,SUM(J48:J50))</f>
        <v>0</v>
      </c>
      <c r="K51" s="103">
        <f>SUM(H51:J51)</f>
        <v>0</v>
      </c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</row>
    <row r="52" spans="1:72" s="36" customFormat="1" ht="15" customHeight="1" thickBot="1">
      <c r="A52" s="35"/>
      <c r="B52" s="144" t="s">
        <v>392</v>
      </c>
      <c r="C52" s="143"/>
      <c r="D52" s="147" t="str">
        <f>IF(Dateneingabe!B65="","",Dateneingabe!B65)</f>
        <v/>
      </c>
      <c r="E52" s="35"/>
      <c r="F52" s="192"/>
      <c r="G52" s="192"/>
      <c r="H52" s="35"/>
      <c r="I52" s="35"/>
      <c r="J52" s="35"/>
      <c r="K52" s="48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</row>
    <row r="53" spans="1:72" s="36" customFormat="1" ht="15" customHeight="1" thickBot="1">
      <c r="A53" s="35"/>
      <c r="B53" s="34"/>
      <c r="C53" s="145"/>
      <c r="D53" s="145"/>
      <c r="E53" s="145"/>
      <c r="F53" s="142"/>
      <c r="G53" s="35"/>
      <c r="H53" s="35"/>
      <c r="I53" s="131"/>
      <c r="J53" s="132" t="s">
        <v>339</v>
      </c>
      <c r="K53" s="70">
        <f>SUM(H47+I47+J47+H51+I51+J51)</f>
        <v>0</v>
      </c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</row>
    <row r="54" spans="1:72" s="36" customFormat="1" ht="15" customHeight="1" thickBot="1">
      <c r="A54" s="35"/>
      <c r="B54" s="89" t="s">
        <v>343</v>
      </c>
      <c r="C54" s="90"/>
      <c r="D54" s="90"/>
      <c r="E54" s="90"/>
      <c r="F54" s="90"/>
      <c r="G54" s="90"/>
      <c r="H54" s="90"/>
      <c r="I54" s="90"/>
      <c r="J54" s="90"/>
      <c r="K54" s="91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</row>
    <row r="55" spans="1:72" s="36" customFormat="1" ht="15" customHeight="1" thickBot="1">
      <c r="A55" s="35"/>
      <c r="B55" s="34"/>
      <c r="C55" s="176">
        <f>Dateneingabe!B82</f>
        <v>0</v>
      </c>
      <c r="D55" s="177"/>
      <c r="E55" s="177"/>
      <c r="F55" s="177"/>
      <c r="G55" s="177"/>
      <c r="H55" s="177"/>
      <c r="I55" s="178"/>
      <c r="J55" s="35"/>
      <c r="K55" s="70">
        <f>Dateneingabe!B81</f>
        <v>0</v>
      </c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</row>
    <row r="56" spans="1:72" s="36" customFormat="1" ht="15" customHeight="1" thickBot="1">
      <c r="A56" s="35"/>
      <c r="B56" s="34"/>
      <c r="C56" s="176">
        <f>Dateneingabe!B84</f>
        <v>0</v>
      </c>
      <c r="D56" s="177"/>
      <c r="E56" s="177"/>
      <c r="F56" s="177"/>
      <c r="G56" s="177"/>
      <c r="H56" s="177"/>
      <c r="I56" s="178"/>
      <c r="J56" s="35"/>
      <c r="K56" s="70">
        <f>Dateneingabe!B83</f>
        <v>0</v>
      </c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</row>
    <row r="57" spans="1:72" s="36" customFormat="1" ht="15" customHeight="1" thickBot="1">
      <c r="A57" s="35"/>
      <c r="B57" s="34"/>
      <c r="C57" s="176">
        <f>Dateneingabe!B86</f>
        <v>0</v>
      </c>
      <c r="D57" s="177"/>
      <c r="E57" s="177"/>
      <c r="F57" s="177"/>
      <c r="G57" s="177"/>
      <c r="H57" s="177"/>
      <c r="I57" s="178"/>
      <c r="J57" s="35"/>
      <c r="K57" s="70">
        <f>Dateneingabe!B85</f>
        <v>0</v>
      </c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</row>
    <row r="58" spans="1:72" s="36" customFormat="1" ht="15" customHeight="1" thickBot="1">
      <c r="A58" s="35"/>
      <c r="B58" s="46"/>
      <c r="C58" s="47"/>
      <c r="D58" s="47"/>
      <c r="E58" s="47"/>
      <c r="F58" s="47"/>
      <c r="G58" s="47"/>
      <c r="H58" s="47"/>
      <c r="I58" s="47"/>
      <c r="J58" s="47"/>
      <c r="K58" s="98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</row>
    <row r="59" spans="1:72" s="76" customFormat="1" ht="15" customHeight="1">
      <c r="A59" s="72"/>
      <c r="B59" s="84"/>
      <c r="C59" s="73"/>
      <c r="D59" s="73"/>
      <c r="E59" s="73"/>
      <c r="F59" s="73"/>
      <c r="G59" s="73"/>
      <c r="H59" s="73"/>
      <c r="I59" s="73"/>
      <c r="J59" s="74" t="s">
        <v>338</v>
      </c>
      <c r="K59" s="75">
        <f>SUM(K34+K41+K53+K55+K56+K57)</f>
        <v>0</v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</row>
    <row r="60" spans="1:72" s="78" customFormat="1" ht="15" customHeight="1">
      <c r="B60" s="71"/>
      <c r="C60" s="72"/>
      <c r="D60" s="72"/>
      <c r="E60" s="133" t="s">
        <v>317</v>
      </c>
      <c r="F60" s="133"/>
      <c r="G60" s="77">
        <f>Dateneingabe!B90</f>
        <v>0</v>
      </c>
      <c r="J60" s="79" t="s">
        <v>318</v>
      </c>
      <c r="K60" s="70">
        <f>-G60</f>
        <v>0</v>
      </c>
    </row>
    <row r="61" spans="1:72" s="78" customFormat="1" ht="15" customHeight="1" thickBot="1">
      <c r="B61" s="80"/>
      <c r="C61" s="81"/>
      <c r="D61" s="82"/>
      <c r="E61" s="83"/>
      <c r="F61" s="83"/>
      <c r="G61" s="83"/>
      <c r="H61" s="83"/>
      <c r="I61" s="83"/>
      <c r="J61" s="60" t="s">
        <v>319</v>
      </c>
      <c r="K61" s="86">
        <f>SUM(K59:K60)</f>
        <v>0</v>
      </c>
    </row>
    <row r="62" spans="1:72" s="78" customFormat="1" ht="15" customHeight="1">
      <c r="B62" s="72"/>
      <c r="C62" s="72"/>
      <c r="D62" s="88"/>
      <c r="J62" s="32"/>
      <c r="K62" s="37"/>
    </row>
    <row r="63" spans="1:72" s="38" customFormat="1" ht="15" customHeight="1">
      <c r="B63" s="38" t="s">
        <v>367</v>
      </c>
    </row>
    <row r="64" spans="1:72" s="38" customFormat="1" ht="15" customHeight="1">
      <c r="B64" s="38" t="s">
        <v>393</v>
      </c>
    </row>
    <row r="65" spans="1:71" ht="15.6">
      <c r="F65" s="188" t="str">
        <f>IF(F4="Sportmedizinische Untersuchung","Bitte vom Insititut bestätigen lassen.","")</f>
        <v/>
      </c>
      <c r="G65" s="188"/>
      <c r="H65" s="188"/>
      <c r="I65" s="188"/>
    </row>
    <row r="66" spans="1:71" ht="14.4">
      <c r="B66" s="87">
        <f>Dateneingabe!B94</f>
        <v>0</v>
      </c>
    </row>
    <row r="67" spans="1:71" s="18" customFormat="1">
      <c r="B67" s="174"/>
      <c r="C67" s="174"/>
      <c r="D67" s="174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</row>
    <row r="68" spans="1:71" s="18" customFormat="1">
      <c r="B68" s="174"/>
      <c r="C68" s="174"/>
      <c r="D68" s="174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</row>
    <row r="69" spans="1:71" s="18" customFormat="1">
      <c r="B69" s="175"/>
      <c r="C69" s="175"/>
      <c r="D69" s="175"/>
      <c r="E69" s="16"/>
      <c r="F69" s="45"/>
      <c r="G69" s="45"/>
      <c r="H69" s="45"/>
      <c r="I69" s="45"/>
      <c r="J69" s="45"/>
      <c r="K69" s="45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</row>
    <row r="70" spans="1:71" s="18" customFormat="1">
      <c r="B70" s="189" t="s">
        <v>344</v>
      </c>
      <c r="C70" s="189"/>
      <c r="F70" s="187" t="str">
        <f>IF(F4=Dropdown!B25,Dropdown!O2,Dropdown!O3)</f>
        <v>Bestätigung der Sparte - Fachwart oder Vorgesetzter</v>
      </c>
      <c r="G70" s="187"/>
      <c r="H70" s="187"/>
      <c r="I70" s="187"/>
      <c r="J70" s="16" t="s">
        <v>412</v>
      </c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</row>
    <row r="71" spans="1:71" s="18" customFormat="1">
      <c r="B71" s="19"/>
      <c r="C71" s="19"/>
      <c r="F71" s="16"/>
      <c r="G71" s="16"/>
      <c r="H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</row>
    <row r="72" spans="1:71" ht="15.75" customHeight="1">
      <c r="A72" s="189" t="s">
        <v>415</v>
      </c>
      <c r="B72" s="189"/>
      <c r="C72" s="189"/>
      <c r="D72" s="189"/>
      <c r="E72" s="189"/>
      <c r="F72" s="189"/>
      <c r="G72" s="189"/>
      <c r="H72" s="189"/>
      <c r="I72" s="189"/>
      <c r="J72" s="189"/>
      <c r="K72" s="189"/>
    </row>
    <row r="77" spans="1:71" s="18" customFormat="1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</row>
    <row r="78" spans="1:71" s="18" customFormat="1"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</row>
    <row r="79" spans="1:71" s="18" customFormat="1"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</row>
    <row r="80" spans="1:71" s="18" customFormat="1"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</row>
    <row r="81" spans="2:71" s="18" customFormat="1"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</row>
    <row r="82" spans="2:71" s="18" customFormat="1"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</row>
    <row r="83" spans="2:71" s="18" customFormat="1"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</row>
    <row r="84" spans="2:71" s="18" customFormat="1"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</row>
    <row r="85" spans="2:71" s="18" customFormat="1"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</row>
    <row r="87" spans="2:71" s="18" customFormat="1"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</row>
    <row r="88" spans="2:71" s="18" customFormat="1"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</row>
    <row r="89" spans="2:71" s="18" customFormat="1"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</row>
    <row r="90" spans="2:71" s="18" customFormat="1"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</row>
    <row r="91" spans="2:71" s="18" customFormat="1"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</row>
    <row r="93" spans="2:71" s="18" customFormat="1"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</row>
    <row r="95" spans="2:71" s="18" customFormat="1"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</row>
    <row r="104" spans="2:71" s="18" customFormat="1"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</row>
    <row r="105" spans="2:71" s="18" customFormat="1"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</row>
    <row r="106" spans="2:71" s="18" customFormat="1"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</row>
    <row r="107" spans="2:71" s="18" customFormat="1"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</row>
    <row r="108" spans="2:71" s="18" customFormat="1"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</row>
    <row r="109" spans="2:71" s="18" customFormat="1"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</row>
    <row r="110" spans="2:71" s="18" customFormat="1"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</row>
    <row r="111" spans="2:71" s="18" customFormat="1"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</row>
    <row r="112" spans="2:71" s="18" customFormat="1"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</row>
    <row r="113" spans="2:71" s="18" customFormat="1"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</row>
    <row r="114" spans="2:71" s="18" customFormat="1"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</row>
    <row r="115" spans="2:71" s="18" customFormat="1"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</row>
    <row r="116" spans="2:71" s="18" customFormat="1"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</row>
    <row r="117" spans="2:71" s="18" customFormat="1"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</row>
    <row r="118" spans="2:71" s="18" customFormat="1"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</row>
    <row r="119" spans="2:71" s="18" customFormat="1"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</row>
    <row r="120" spans="2:71" s="18" customFormat="1"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</row>
    <row r="122" spans="2:71" s="18" customFormat="1"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</row>
    <row r="123" spans="2:71" s="18" customFormat="1"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</row>
    <row r="124" spans="2:71" s="18" customFormat="1"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</row>
    <row r="125" spans="2:71" s="18" customFormat="1"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</row>
    <row r="126" spans="2:71" s="18" customFormat="1"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</row>
  </sheetData>
  <sheetProtection algorithmName="SHA-512" hashValue="w+jV/L/ZgK4HHUON+GGV1RS+59Dik28ivRkTJ63iNLTtf41iVhVeaGHTxUboNqPMj7075hnSsiHkrF3GxxrCRw==" saltValue="3rLg+zsHhG1KE1OhcFTblA==" spinCount="100000" sheet="1" scenarios="1" selectLockedCells="1" selectUnlockedCells="1"/>
  <protectedRanges>
    <protectedRange algorithmName="SHA-512" hashValue="0uxlQLj7Yel6imqvDZwBsVUFgsM+7SEp7czZiKLWcuUC7sbKPsm2Bg6sVk/pMDwpGIKq5zOWUMv/TfCg6yH2HQ==" saltValue="l5732799NMw9tcQPbP2UuA==" spinCount="100000" sqref="B67:D69" name="Bereich1"/>
  </protectedRanges>
  <mergeCells count="52">
    <mergeCell ref="F70:I70"/>
    <mergeCell ref="F65:I65"/>
    <mergeCell ref="A72:K72"/>
    <mergeCell ref="D38:E38"/>
    <mergeCell ref="D39:F39"/>
    <mergeCell ref="B70:C70"/>
    <mergeCell ref="F52:G52"/>
    <mergeCell ref="F51:G51"/>
    <mergeCell ref="G41:J41"/>
    <mergeCell ref="B45:C45"/>
    <mergeCell ref="F38:H38"/>
    <mergeCell ref="F48:G48"/>
    <mergeCell ref="F49:G49"/>
    <mergeCell ref="F50:G50"/>
    <mergeCell ref="C56:I56"/>
    <mergeCell ref="C55:I55"/>
    <mergeCell ref="B67:D69"/>
    <mergeCell ref="D31:H31"/>
    <mergeCell ref="D25:H25"/>
    <mergeCell ref="D20:H20"/>
    <mergeCell ref="C57:I57"/>
    <mergeCell ref="B44:C44"/>
    <mergeCell ref="B46:C46"/>
    <mergeCell ref="F43:G43"/>
    <mergeCell ref="F47:G47"/>
    <mergeCell ref="F44:G44"/>
    <mergeCell ref="F45:G45"/>
    <mergeCell ref="F46:G46"/>
    <mergeCell ref="B36:C36"/>
    <mergeCell ref="B37:C37"/>
    <mergeCell ref="H34:J34"/>
    <mergeCell ref="D35:H35"/>
    <mergeCell ref="C10:G10"/>
    <mergeCell ref="H10:I10"/>
    <mergeCell ref="J10:K10"/>
    <mergeCell ref="D19:E19"/>
    <mergeCell ref="C11:K11"/>
    <mergeCell ref="H13:I13"/>
    <mergeCell ref="C12:F12"/>
    <mergeCell ref="B1:E3"/>
    <mergeCell ref="B4:E4"/>
    <mergeCell ref="F4:I4"/>
    <mergeCell ref="H6:K6"/>
    <mergeCell ref="H8:K8"/>
    <mergeCell ref="C6:F6"/>
    <mergeCell ref="C7:K7"/>
    <mergeCell ref="C8:F8"/>
    <mergeCell ref="H12:K12"/>
    <mergeCell ref="C15:D15"/>
    <mergeCell ref="H15:I15"/>
    <mergeCell ref="C13:D13"/>
    <mergeCell ref="C34:G34"/>
  </mergeCells>
  <pageMargins left="0.39370078740157483" right="0.19685039370078741" top="0.39370078740157483" bottom="0.39370078740157483" header="0.51181102362204722" footer="0.51181102362204722"/>
  <pageSetup paperSize="9" scale="77" orientation="portrait" cellComments="asDisplayed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6B209-FD59-4327-ADE3-A9D34C2F70D4}">
  <sheetPr codeName="Tabelle5">
    <pageSetUpPr fitToPage="1"/>
  </sheetPr>
  <dimension ref="A1"/>
  <sheetViews>
    <sheetView topLeftCell="A13" zoomScale="125" zoomScaleNormal="98" workbookViewId="0">
      <selection activeCell="K217" sqref="K217"/>
    </sheetView>
  </sheetViews>
  <sheetFormatPr baseColWidth="10" defaultRowHeight="15.6"/>
  <sheetData/>
  <sheetProtection algorithmName="SHA-512" hashValue="HARy9f+QMwac6RmGrOQyHFAgGn53WMvR/lIH72/fJzMhcPjBCIl6CE5Gib86WLfvjIHeWmieowdFlyDd/RnWzw==" saltValue="dEAGbAi64Fe3AfOuueg8UA==" spinCount="100000" sheet="1" objects="1" scenarios="1" selectLockedCells="1" selectUnlockedCells="1"/>
  <pageMargins left="0.7" right="0.7" top="0.78740157499999996" bottom="0.78740157499999996" header="0.3" footer="0.3"/>
  <pageSetup paperSize="9" scale="7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FD621-038E-45F8-8560-63EE8D3EFA86}">
  <sheetPr codeName="Tabelle6">
    <pageSetUpPr fitToPage="1"/>
  </sheetPr>
  <dimension ref="A1"/>
  <sheetViews>
    <sheetView topLeftCell="A63" zoomScale="96" zoomScaleNormal="96" workbookViewId="0">
      <selection activeCell="K19" sqref="K19"/>
    </sheetView>
  </sheetViews>
  <sheetFormatPr baseColWidth="10" defaultRowHeight="15.6"/>
  <sheetData/>
  <sheetProtection algorithmName="SHA-512" hashValue="0jGK2PyrT9D33V4zeODWyijlSV4Z5arFf/Nk58PS0jqvcb6cMxeqEPnceqwD6lUH2LLje3Ex/BYbafREGgrS5Q==" saltValue="tJBuzCUXDaeCwG2eimsG/g==" spinCount="100000" sheet="1" objects="1" scenarios="1" selectLockedCells="1" selectUnlockedCells="1"/>
  <pageMargins left="0.7" right="0.7" top="0.78740157499999996" bottom="0.78740157499999996" header="0.3" footer="0.3"/>
  <pageSetup paperSize="9" scale="79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A5596-DC13-4B6F-A94A-60BE75A34EDC}">
  <sheetPr codeName="Tabelle4"/>
  <dimension ref="A2:O226"/>
  <sheetViews>
    <sheetView workbookViewId="0">
      <selection activeCell="C15" sqref="C15"/>
    </sheetView>
  </sheetViews>
  <sheetFormatPr baseColWidth="10" defaultRowHeight="15.6"/>
  <cols>
    <col min="2" max="3" width="29.09765625" customWidth="1"/>
    <col min="5" max="5" width="16.5" customWidth="1"/>
    <col min="7" max="7" width="31.59765625" customWidth="1"/>
    <col min="8" max="8" width="10" style="12" customWidth="1"/>
    <col min="9" max="10" width="11" style="12"/>
  </cols>
  <sheetData>
    <row r="2" spans="1:15">
      <c r="A2" t="s">
        <v>57</v>
      </c>
      <c r="B2" t="s">
        <v>59</v>
      </c>
      <c r="C2" t="s">
        <v>304</v>
      </c>
      <c r="D2" t="s">
        <v>81</v>
      </c>
      <c r="E2" t="s">
        <v>308</v>
      </c>
      <c r="G2" t="s">
        <v>307</v>
      </c>
      <c r="H2" s="12">
        <v>14</v>
      </c>
      <c r="I2" s="12">
        <v>28</v>
      </c>
      <c r="J2" s="12">
        <v>70</v>
      </c>
      <c r="K2" s="12">
        <f>SUM(J2+(I2*20%))</f>
        <v>75.599999999999994</v>
      </c>
      <c r="L2" s="12">
        <f>SUM(J2+(I2*60%))</f>
        <v>86.8</v>
      </c>
      <c r="M2" s="12">
        <f>SUM(J2+I2)</f>
        <v>98</v>
      </c>
      <c r="O2" t="s">
        <v>413</v>
      </c>
    </row>
    <row r="3" spans="1:15">
      <c r="A3" t="s">
        <v>58</v>
      </c>
      <c r="B3" t="s">
        <v>60</v>
      </c>
      <c r="C3" t="s">
        <v>305</v>
      </c>
      <c r="D3" t="s">
        <v>82</v>
      </c>
      <c r="E3" t="s">
        <v>24</v>
      </c>
      <c r="K3" s="12"/>
      <c r="L3" s="12"/>
      <c r="M3" s="12"/>
      <c r="O3" t="s">
        <v>414</v>
      </c>
    </row>
    <row r="4" spans="1:15">
      <c r="B4" t="s">
        <v>61</v>
      </c>
      <c r="C4" t="s">
        <v>370</v>
      </c>
      <c r="E4" t="s">
        <v>83</v>
      </c>
      <c r="G4" s="11" t="s">
        <v>85</v>
      </c>
      <c r="H4" s="15">
        <v>20</v>
      </c>
      <c r="I4" s="13">
        <v>25</v>
      </c>
      <c r="J4" s="13">
        <v>95</v>
      </c>
      <c r="K4" s="12">
        <f t="shared" ref="K4:K66" si="0">SUM(J4+(I4*20%))</f>
        <v>100</v>
      </c>
      <c r="L4" s="12">
        <f t="shared" ref="L4:L66" si="1">SUM(J4+(I4*60%))</f>
        <v>110</v>
      </c>
      <c r="M4" s="12">
        <f t="shared" ref="M4:M66" si="2">SUM(J4+I4)</f>
        <v>120</v>
      </c>
    </row>
    <row r="5" spans="1:15">
      <c r="B5" t="s">
        <v>62</v>
      </c>
      <c r="E5" t="s">
        <v>84</v>
      </c>
      <c r="G5" s="11" t="s">
        <v>86</v>
      </c>
      <c r="H5" s="15">
        <v>32.800000000000004</v>
      </c>
      <c r="I5" s="13">
        <v>41</v>
      </c>
      <c r="J5" s="13">
        <v>112</v>
      </c>
      <c r="K5" s="12">
        <f t="shared" si="0"/>
        <v>120.2</v>
      </c>
      <c r="L5" s="12">
        <f t="shared" si="1"/>
        <v>136.6</v>
      </c>
      <c r="M5" s="12">
        <f t="shared" si="2"/>
        <v>153</v>
      </c>
    </row>
    <row r="6" spans="1:15">
      <c r="B6" t="s">
        <v>63</v>
      </c>
      <c r="G6" s="11" t="s">
        <v>87</v>
      </c>
      <c r="H6" s="15">
        <v>17.600000000000001</v>
      </c>
      <c r="I6" s="13">
        <v>22</v>
      </c>
      <c r="J6" s="13">
        <v>112</v>
      </c>
      <c r="K6" s="12">
        <f t="shared" si="0"/>
        <v>116.4</v>
      </c>
      <c r="L6" s="12">
        <f t="shared" si="1"/>
        <v>125.2</v>
      </c>
      <c r="M6" s="12">
        <f t="shared" si="2"/>
        <v>134</v>
      </c>
    </row>
    <row r="7" spans="1:15">
      <c r="B7" t="s">
        <v>64</v>
      </c>
      <c r="G7" s="11" t="s">
        <v>88</v>
      </c>
      <c r="H7" s="15">
        <v>31.200000000000003</v>
      </c>
      <c r="I7" s="13">
        <v>39</v>
      </c>
      <c r="J7" s="13">
        <v>120</v>
      </c>
      <c r="K7" s="12">
        <f t="shared" si="0"/>
        <v>127.8</v>
      </c>
      <c r="L7" s="12">
        <f t="shared" si="1"/>
        <v>143.4</v>
      </c>
      <c r="M7" s="12">
        <f t="shared" si="2"/>
        <v>159</v>
      </c>
    </row>
    <row r="8" spans="1:15">
      <c r="B8" t="s">
        <v>65</v>
      </c>
      <c r="G8" s="11" t="s">
        <v>89</v>
      </c>
      <c r="H8" s="15">
        <v>27.200000000000003</v>
      </c>
      <c r="I8" s="13">
        <v>34</v>
      </c>
      <c r="J8" s="13">
        <v>91</v>
      </c>
      <c r="K8" s="12">
        <f t="shared" si="0"/>
        <v>97.8</v>
      </c>
      <c r="L8" s="12">
        <f t="shared" si="1"/>
        <v>111.4</v>
      </c>
      <c r="M8" s="12">
        <f t="shared" si="2"/>
        <v>125</v>
      </c>
    </row>
    <row r="9" spans="1:15">
      <c r="B9" t="s">
        <v>66</v>
      </c>
      <c r="G9" s="11" t="s">
        <v>90</v>
      </c>
      <c r="H9" s="15">
        <v>26.400000000000002</v>
      </c>
      <c r="I9" s="14">
        <v>33</v>
      </c>
      <c r="J9" s="14">
        <v>368</v>
      </c>
      <c r="K9" s="12">
        <f t="shared" si="0"/>
        <v>374.6</v>
      </c>
      <c r="L9" s="12">
        <f t="shared" si="1"/>
        <v>387.8</v>
      </c>
      <c r="M9" s="12">
        <f t="shared" si="2"/>
        <v>401</v>
      </c>
    </row>
    <row r="10" spans="1:15">
      <c r="B10" t="s">
        <v>67</v>
      </c>
      <c r="G10" s="11" t="s">
        <v>91</v>
      </c>
      <c r="H10" s="15">
        <v>28</v>
      </c>
      <c r="I10" s="13">
        <v>35</v>
      </c>
      <c r="J10" s="13">
        <v>166</v>
      </c>
      <c r="K10" s="12">
        <f t="shared" si="0"/>
        <v>173</v>
      </c>
      <c r="L10" s="12">
        <f t="shared" si="1"/>
        <v>187</v>
      </c>
      <c r="M10" s="12">
        <f t="shared" si="2"/>
        <v>201</v>
      </c>
    </row>
    <row r="11" spans="1:15">
      <c r="B11" t="s">
        <v>68</v>
      </c>
      <c r="G11" s="11" t="s">
        <v>92</v>
      </c>
      <c r="H11" s="15">
        <v>23.200000000000003</v>
      </c>
      <c r="I11" s="13">
        <v>29</v>
      </c>
      <c r="J11" s="13">
        <v>113</v>
      </c>
      <c r="K11" s="12">
        <f t="shared" si="0"/>
        <v>118.8</v>
      </c>
      <c r="L11" s="12">
        <f t="shared" si="1"/>
        <v>130.4</v>
      </c>
      <c r="M11" s="12">
        <f t="shared" si="2"/>
        <v>142</v>
      </c>
    </row>
    <row r="12" spans="1:15">
      <c r="B12" t="s">
        <v>69</v>
      </c>
      <c r="G12" s="11" t="s">
        <v>93</v>
      </c>
      <c r="H12" s="15">
        <v>19.200000000000003</v>
      </c>
      <c r="I12" s="14">
        <v>24</v>
      </c>
      <c r="J12" s="14">
        <v>107</v>
      </c>
      <c r="K12" s="12">
        <f t="shared" si="0"/>
        <v>111.8</v>
      </c>
      <c r="L12" s="12">
        <f t="shared" si="1"/>
        <v>121.4</v>
      </c>
      <c r="M12" s="12">
        <f t="shared" si="2"/>
        <v>131</v>
      </c>
    </row>
    <row r="13" spans="1:15">
      <c r="B13" t="s">
        <v>70</v>
      </c>
      <c r="G13" s="11" t="s">
        <v>94</v>
      </c>
      <c r="H13" s="15">
        <v>28.8</v>
      </c>
      <c r="I13" s="13">
        <v>36</v>
      </c>
      <c r="J13" s="13">
        <v>88</v>
      </c>
      <c r="K13" s="12">
        <f t="shared" si="0"/>
        <v>95.2</v>
      </c>
      <c r="L13" s="12">
        <f t="shared" si="1"/>
        <v>109.6</v>
      </c>
      <c r="M13" s="12">
        <f t="shared" si="2"/>
        <v>124</v>
      </c>
    </row>
    <row r="14" spans="1:15">
      <c r="B14" t="s">
        <v>71</v>
      </c>
      <c r="G14" s="11" t="s">
        <v>95</v>
      </c>
      <c r="H14" s="15">
        <v>28.8</v>
      </c>
      <c r="I14" s="14">
        <v>36</v>
      </c>
      <c r="J14" s="14">
        <v>159</v>
      </c>
      <c r="K14" s="12">
        <f t="shared" si="0"/>
        <v>166.2</v>
      </c>
      <c r="L14" s="12">
        <f t="shared" si="1"/>
        <v>180.6</v>
      </c>
      <c r="M14" s="12">
        <f t="shared" si="2"/>
        <v>195</v>
      </c>
    </row>
    <row r="15" spans="1:15">
      <c r="B15" t="s">
        <v>78</v>
      </c>
      <c r="G15" s="11" t="s">
        <v>96</v>
      </c>
      <c r="H15" s="15">
        <v>48.800000000000004</v>
      </c>
      <c r="I15" s="13">
        <v>61</v>
      </c>
      <c r="J15" s="13">
        <v>186</v>
      </c>
      <c r="K15" s="12">
        <f t="shared" si="0"/>
        <v>198.2</v>
      </c>
      <c r="L15" s="12">
        <f t="shared" si="1"/>
        <v>222.6</v>
      </c>
      <c r="M15" s="12">
        <f t="shared" si="2"/>
        <v>247</v>
      </c>
    </row>
    <row r="16" spans="1:15">
      <c r="B16" t="s">
        <v>72</v>
      </c>
      <c r="G16" s="11" t="s">
        <v>97</v>
      </c>
      <c r="H16" s="15">
        <v>37.6</v>
      </c>
      <c r="I16" s="13">
        <v>47</v>
      </c>
      <c r="J16" s="13">
        <v>173</v>
      </c>
      <c r="K16" s="12">
        <f t="shared" si="0"/>
        <v>182.4</v>
      </c>
      <c r="L16" s="12">
        <f t="shared" si="1"/>
        <v>201.2</v>
      </c>
      <c r="M16" s="12">
        <f t="shared" si="2"/>
        <v>220</v>
      </c>
    </row>
    <row r="17" spans="2:13">
      <c r="B17" t="s">
        <v>77</v>
      </c>
      <c r="G17" s="11" t="s">
        <v>98</v>
      </c>
      <c r="H17" s="15">
        <v>37.6</v>
      </c>
      <c r="I17" s="13">
        <v>47</v>
      </c>
      <c r="J17" s="13">
        <v>173</v>
      </c>
      <c r="K17" s="12">
        <f t="shared" si="0"/>
        <v>182.4</v>
      </c>
      <c r="L17" s="12">
        <f t="shared" si="1"/>
        <v>201.2</v>
      </c>
      <c r="M17" s="12">
        <f t="shared" si="2"/>
        <v>220</v>
      </c>
    </row>
    <row r="18" spans="2:13">
      <c r="B18" t="s">
        <v>73</v>
      </c>
      <c r="G18" s="11" t="s">
        <v>99</v>
      </c>
      <c r="H18" s="15">
        <v>32</v>
      </c>
      <c r="I18" s="13">
        <v>40</v>
      </c>
      <c r="J18" s="13">
        <v>153</v>
      </c>
      <c r="K18" s="12">
        <f t="shared" si="0"/>
        <v>161</v>
      </c>
      <c r="L18" s="12">
        <f t="shared" si="1"/>
        <v>177</v>
      </c>
      <c r="M18" s="12">
        <f t="shared" si="2"/>
        <v>193</v>
      </c>
    </row>
    <row r="19" spans="2:13">
      <c r="B19" t="s">
        <v>79</v>
      </c>
      <c r="G19" s="11" t="s">
        <v>100</v>
      </c>
      <c r="H19" s="15">
        <v>30.400000000000002</v>
      </c>
      <c r="I19" s="14">
        <v>38</v>
      </c>
      <c r="J19" s="14">
        <v>189</v>
      </c>
      <c r="K19" s="12">
        <f t="shared" si="0"/>
        <v>196.6</v>
      </c>
      <c r="L19" s="12">
        <f t="shared" si="1"/>
        <v>211.8</v>
      </c>
      <c r="M19" s="12">
        <f t="shared" si="2"/>
        <v>227</v>
      </c>
    </row>
    <row r="20" spans="2:13">
      <c r="B20" t="s">
        <v>74</v>
      </c>
      <c r="G20" s="11" t="s">
        <v>101</v>
      </c>
      <c r="H20" s="15">
        <v>36</v>
      </c>
      <c r="I20" s="13">
        <v>45</v>
      </c>
      <c r="J20" s="13">
        <v>206</v>
      </c>
      <c r="K20" s="12">
        <f t="shared" si="0"/>
        <v>215</v>
      </c>
      <c r="L20" s="12">
        <f t="shared" si="1"/>
        <v>233</v>
      </c>
      <c r="M20" s="12">
        <f t="shared" si="2"/>
        <v>251</v>
      </c>
    </row>
    <row r="21" spans="2:13">
      <c r="B21" t="s">
        <v>75</v>
      </c>
      <c r="G21" s="11" t="s">
        <v>102</v>
      </c>
      <c r="H21" s="15">
        <v>12.8</v>
      </c>
      <c r="I21" s="14">
        <v>16</v>
      </c>
      <c r="J21" s="14">
        <v>98</v>
      </c>
      <c r="K21" s="12">
        <f t="shared" si="0"/>
        <v>101.2</v>
      </c>
      <c r="L21" s="12">
        <f t="shared" si="1"/>
        <v>107.6</v>
      </c>
      <c r="M21" s="12">
        <f t="shared" si="2"/>
        <v>114</v>
      </c>
    </row>
    <row r="22" spans="2:13">
      <c r="B22" t="s">
        <v>76</v>
      </c>
      <c r="G22" s="11" t="s">
        <v>103</v>
      </c>
      <c r="H22" s="15">
        <v>39.200000000000003</v>
      </c>
      <c r="I22" s="13">
        <v>49</v>
      </c>
      <c r="J22" s="13">
        <v>141</v>
      </c>
      <c r="K22" s="12">
        <f t="shared" si="0"/>
        <v>150.80000000000001</v>
      </c>
      <c r="L22" s="12">
        <f t="shared" si="1"/>
        <v>170.4</v>
      </c>
      <c r="M22" s="12">
        <f t="shared" si="2"/>
        <v>190</v>
      </c>
    </row>
    <row r="23" spans="2:13">
      <c r="B23" t="s">
        <v>80</v>
      </c>
      <c r="G23" s="11" t="s">
        <v>104</v>
      </c>
      <c r="H23" s="15">
        <v>26.400000000000002</v>
      </c>
      <c r="I23" s="14">
        <v>33</v>
      </c>
      <c r="J23" s="14">
        <v>168</v>
      </c>
      <c r="K23" s="12">
        <f t="shared" si="0"/>
        <v>174.6</v>
      </c>
      <c r="L23" s="12">
        <f t="shared" si="1"/>
        <v>187.8</v>
      </c>
      <c r="M23" s="12">
        <f t="shared" si="2"/>
        <v>201</v>
      </c>
    </row>
    <row r="24" spans="2:13">
      <c r="G24" s="11" t="s">
        <v>105</v>
      </c>
      <c r="H24" s="15">
        <v>17.600000000000001</v>
      </c>
      <c r="I24" s="14">
        <v>22</v>
      </c>
      <c r="J24" s="14">
        <v>176</v>
      </c>
      <c r="K24" s="12">
        <f t="shared" si="0"/>
        <v>180.4</v>
      </c>
      <c r="L24" s="12">
        <f t="shared" si="1"/>
        <v>189.2</v>
      </c>
      <c r="M24" s="12">
        <f t="shared" si="2"/>
        <v>198</v>
      </c>
    </row>
    <row r="25" spans="2:13">
      <c r="B25" t="s">
        <v>416</v>
      </c>
      <c r="G25" s="11" t="s">
        <v>106</v>
      </c>
      <c r="H25" s="15">
        <v>30.400000000000002</v>
      </c>
      <c r="I25" s="13">
        <v>38</v>
      </c>
      <c r="J25" s="13">
        <v>108</v>
      </c>
      <c r="K25" s="12">
        <f t="shared" si="0"/>
        <v>115.6</v>
      </c>
      <c r="L25" s="12">
        <f t="shared" si="1"/>
        <v>130.80000000000001</v>
      </c>
      <c r="M25" s="12">
        <f t="shared" si="2"/>
        <v>146</v>
      </c>
    </row>
    <row r="26" spans="2:13">
      <c r="G26" s="11" t="s">
        <v>107</v>
      </c>
      <c r="H26" s="15">
        <v>15.200000000000001</v>
      </c>
      <c r="I26" s="13">
        <v>19</v>
      </c>
      <c r="J26" s="13">
        <v>75</v>
      </c>
      <c r="K26" s="12">
        <f t="shared" si="0"/>
        <v>78.8</v>
      </c>
      <c r="L26" s="12">
        <f t="shared" si="1"/>
        <v>86.4</v>
      </c>
      <c r="M26" s="12">
        <f t="shared" si="2"/>
        <v>94</v>
      </c>
    </row>
    <row r="27" spans="2:13">
      <c r="G27" s="11" t="s">
        <v>108</v>
      </c>
      <c r="H27" s="15">
        <v>30.400000000000002</v>
      </c>
      <c r="I27" s="13">
        <v>38</v>
      </c>
      <c r="J27" s="13">
        <v>176</v>
      </c>
      <c r="K27" s="12">
        <f t="shared" si="0"/>
        <v>183.6</v>
      </c>
      <c r="L27" s="12">
        <f t="shared" si="1"/>
        <v>198.8</v>
      </c>
      <c r="M27" s="12">
        <f t="shared" si="2"/>
        <v>214</v>
      </c>
    </row>
    <row r="28" spans="2:13">
      <c r="G28" s="11" t="s">
        <v>109</v>
      </c>
      <c r="H28" s="15">
        <v>33.6</v>
      </c>
      <c r="I28" s="13">
        <v>42</v>
      </c>
      <c r="J28" s="13">
        <v>88</v>
      </c>
      <c r="K28" s="12">
        <f t="shared" si="0"/>
        <v>96.4</v>
      </c>
      <c r="L28" s="12">
        <f t="shared" si="1"/>
        <v>113.2</v>
      </c>
      <c r="M28" s="12">
        <f t="shared" si="2"/>
        <v>130</v>
      </c>
    </row>
    <row r="29" spans="2:13">
      <c r="G29" s="11" t="s">
        <v>110</v>
      </c>
      <c r="H29" s="15">
        <v>45.6</v>
      </c>
      <c r="I29" s="13">
        <v>57</v>
      </c>
      <c r="J29" s="13">
        <v>140</v>
      </c>
      <c r="K29" s="12">
        <f t="shared" si="0"/>
        <v>151.4</v>
      </c>
      <c r="L29" s="12">
        <f t="shared" si="1"/>
        <v>174.2</v>
      </c>
      <c r="M29" s="12">
        <f t="shared" si="2"/>
        <v>197</v>
      </c>
    </row>
    <row r="30" spans="2:13">
      <c r="G30" s="11" t="s">
        <v>111</v>
      </c>
      <c r="H30" s="15">
        <v>30.400000000000002</v>
      </c>
      <c r="I30" s="13">
        <v>38</v>
      </c>
      <c r="J30" s="13">
        <v>151</v>
      </c>
      <c r="K30" s="12">
        <f t="shared" si="0"/>
        <v>158.6</v>
      </c>
      <c r="L30" s="12">
        <f t="shared" si="1"/>
        <v>173.8</v>
      </c>
      <c r="M30" s="12">
        <f t="shared" si="2"/>
        <v>189</v>
      </c>
    </row>
    <row r="31" spans="2:13">
      <c r="G31" s="11" t="s">
        <v>112</v>
      </c>
      <c r="H31" s="15">
        <v>30.400000000000002</v>
      </c>
      <c r="I31" s="13">
        <v>38</v>
      </c>
      <c r="J31" s="13">
        <v>88</v>
      </c>
      <c r="K31" s="12">
        <f t="shared" si="0"/>
        <v>95.6</v>
      </c>
      <c r="L31" s="12">
        <f t="shared" si="1"/>
        <v>110.8</v>
      </c>
      <c r="M31" s="12">
        <f t="shared" si="2"/>
        <v>126</v>
      </c>
    </row>
    <row r="32" spans="2:13">
      <c r="G32" s="11" t="s">
        <v>113</v>
      </c>
      <c r="H32" s="15">
        <v>29.6</v>
      </c>
      <c r="I32" s="14">
        <v>37</v>
      </c>
      <c r="J32" s="14">
        <v>110</v>
      </c>
      <c r="K32" s="12">
        <f t="shared" si="0"/>
        <v>117.4</v>
      </c>
      <c r="L32" s="12">
        <f t="shared" si="1"/>
        <v>132.19999999999999</v>
      </c>
      <c r="M32" s="12">
        <f t="shared" si="2"/>
        <v>147</v>
      </c>
    </row>
    <row r="33" spans="7:13">
      <c r="G33" s="11" t="s">
        <v>114</v>
      </c>
      <c r="H33" s="15">
        <v>14.4</v>
      </c>
      <c r="I33" s="13">
        <v>18</v>
      </c>
      <c r="J33" s="13">
        <v>115</v>
      </c>
      <c r="K33" s="12">
        <f t="shared" si="0"/>
        <v>118.6</v>
      </c>
      <c r="L33" s="12">
        <f t="shared" si="1"/>
        <v>125.8</v>
      </c>
      <c r="M33" s="12">
        <f t="shared" si="2"/>
        <v>133</v>
      </c>
    </row>
    <row r="34" spans="7:13">
      <c r="G34" s="11" t="s">
        <v>115</v>
      </c>
      <c r="H34" s="15">
        <v>24.8</v>
      </c>
      <c r="I34" s="13">
        <v>31</v>
      </c>
      <c r="J34" s="13">
        <v>174</v>
      </c>
      <c r="K34" s="12">
        <f t="shared" si="0"/>
        <v>180.2</v>
      </c>
      <c r="L34" s="12">
        <f t="shared" si="1"/>
        <v>192.6</v>
      </c>
      <c r="M34" s="12">
        <f t="shared" si="2"/>
        <v>205</v>
      </c>
    </row>
    <row r="35" spans="7:13">
      <c r="G35" s="11" t="s">
        <v>116</v>
      </c>
      <c r="H35" s="15">
        <v>24</v>
      </c>
      <c r="I35" s="13">
        <v>30</v>
      </c>
      <c r="J35" s="13">
        <v>138</v>
      </c>
      <c r="K35" s="12">
        <f t="shared" si="0"/>
        <v>144</v>
      </c>
      <c r="L35" s="12">
        <f t="shared" si="1"/>
        <v>156</v>
      </c>
      <c r="M35" s="12">
        <f t="shared" si="2"/>
        <v>168</v>
      </c>
    </row>
    <row r="36" spans="7:13">
      <c r="G36" s="11" t="s">
        <v>117</v>
      </c>
      <c r="H36" s="15">
        <v>28.8</v>
      </c>
      <c r="I36" s="13">
        <v>36</v>
      </c>
      <c r="J36" s="13">
        <v>154</v>
      </c>
      <c r="K36" s="12">
        <f t="shared" si="0"/>
        <v>161.19999999999999</v>
      </c>
      <c r="L36" s="12">
        <f t="shared" si="1"/>
        <v>175.6</v>
      </c>
      <c r="M36" s="12">
        <f t="shared" si="2"/>
        <v>190</v>
      </c>
    </row>
    <row r="37" spans="7:13">
      <c r="G37" s="11" t="s">
        <v>118</v>
      </c>
      <c r="H37" s="15">
        <v>27.200000000000003</v>
      </c>
      <c r="I37" s="13">
        <v>34</v>
      </c>
      <c r="J37" s="13">
        <v>131</v>
      </c>
      <c r="K37" s="12">
        <f t="shared" si="0"/>
        <v>137.80000000000001</v>
      </c>
      <c r="L37" s="12">
        <f t="shared" si="1"/>
        <v>151.4</v>
      </c>
      <c r="M37" s="12">
        <f t="shared" si="2"/>
        <v>165</v>
      </c>
    </row>
    <row r="38" spans="7:13">
      <c r="G38" s="11" t="s">
        <v>119</v>
      </c>
      <c r="H38" s="15">
        <v>47.2</v>
      </c>
      <c r="I38" s="13">
        <v>59</v>
      </c>
      <c r="J38" s="13">
        <v>169</v>
      </c>
      <c r="K38" s="12">
        <f t="shared" si="0"/>
        <v>180.8</v>
      </c>
      <c r="L38" s="12">
        <f t="shared" si="1"/>
        <v>204.4</v>
      </c>
      <c r="M38" s="12">
        <f t="shared" si="2"/>
        <v>228</v>
      </c>
    </row>
    <row r="39" spans="7:13">
      <c r="G39" s="11" t="s">
        <v>120</v>
      </c>
      <c r="H39" s="15">
        <v>24</v>
      </c>
      <c r="I39" s="13">
        <v>30</v>
      </c>
      <c r="J39" s="13">
        <v>150</v>
      </c>
      <c r="K39" s="12">
        <f t="shared" si="0"/>
        <v>156</v>
      </c>
      <c r="L39" s="12">
        <f t="shared" si="1"/>
        <v>168</v>
      </c>
      <c r="M39" s="12">
        <f t="shared" si="2"/>
        <v>180</v>
      </c>
    </row>
    <row r="40" spans="7:13">
      <c r="G40" s="11" t="s">
        <v>121</v>
      </c>
      <c r="H40" s="15">
        <v>20</v>
      </c>
      <c r="I40" s="13">
        <v>25</v>
      </c>
      <c r="J40" s="13">
        <v>185</v>
      </c>
      <c r="K40" s="12">
        <f t="shared" si="0"/>
        <v>190</v>
      </c>
      <c r="L40" s="12">
        <f t="shared" si="1"/>
        <v>200</v>
      </c>
      <c r="M40" s="12">
        <f t="shared" si="2"/>
        <v>210</v>
      </c>
    </row>
    <row r="41" spans="7:13">
      <c r="G41" s="11" t="s">
        <v>122</v>
      </c>
      <c r="H41" s="15">
        <v>38.400000000000006</v>
      </c>
      <c r="I41" s="13">
        <v>48</v>
      </c>
      <c r="J41" s="13">
        <v>217</v>
      </c>
      <c r="K41" s="12">
        <f t="shared" si="0"/>
        <v>226.6</v>
      </c>
      <c r="L41" s="12">
        <f t="shared" si="1"/>
        <v>245.8</v>
      </c>
      <c r="M41" s="12">
        <f t="shared" si="2"/>
        <v>265</v>
      </c>
    </row>
    <row r="42" spans="7:13">
      <c r="G42" s="11" t="s">
        <v>123</v>
      </c>
      <c r="H42" s="15">
        <v>32</v>
      </c>
      <c r="I42" s="13">
        <v>40</v>
      </c>
      <c r="J42" s="13">
        <v>112</v>
      </c>
      <c r="K42" s="12">
        <f t="shared" si="0"/>
        <v>120</v>
      </c>
      <c r="L42" s="12">
        <f t="shared" si="1"/>
        <v>136</v>
      </c>
      <c r="M42" s="12">
        <f t="shared" si="2"/>
        <v>152</v>
      </c>
    </row>
    <row r="43" spans="7:13">
      <c r="G43" s="11" t="s">
        <v>124</v>
      </c>
      <c r="H43" s="15">
        <v>40</v>
      </c>
      <c r="I43" s="14">
        <v>50</v>
      </c>
      <c r="J43" s="14">
        <v>127</v>
      </c>
      <c r="K43" s="12">
        <f t="shared" si="0"/>
        <v>137</v>
      </c>
      <c r="L43" s="12">
        <f t="shared" si="1"/>
        <v>157</v>
      </c>
      <c r="M43" s="12">
        <f t="shared" si="2"/>
        <v>177</v>
      </c>
    </row>
    <row r="44" spans="7:13">
      <c r="G44" s="11" t="s">
        <v>125</v>
      </c>
      <c r="H44" s="15">
        <v>39.200000000000003</v>
      </c>
      <c r="I44" s="13">
        <v>49</v>
      </c>
      <c r="J44" s="13">
        <v>166</v>
      </c>
      <c r="K44" s="12">
        <f t="shared" si="0"/>
        <v>175.8</v>
      </c>
      <c r="L44" s="12">
        <f t="shared" si="1"/>
        <v>195.4</v>
      </c>
      <c r="M44" s="12">
        <f t="shared" si="2"/>
        <v>215</v>
      </c>
    </row>
    <row r="45" spans="7:13">
      <c r="G45" s="11" t="s">
        <v>126</v>
      </c>
      <c r="H45" s="15">
        <v>49.6</v>
      </c>
      <c r="I45" s="13">
        <v>62</v>
      </c>
      <c r="J45" s="13">
        <v>183</v>
      </c>
      <c r="K45" s="12">
        <f t="shared" si="0"/>
        <v>195.4</v>
      </c>
      <c r="L45" s="12">
        <f t="shared" si="1"/>
        <v>220.2</v>
      </c>
      <c r="M45" s="12">
        <f t="shared" si="2"/>
        <v>245</v>
      </c>
    </row>
    <row r="46" spans="7:13">
      <c r="G46" s="11" t="s">
        <v>127</v>
      </c>
      <c r="H46" s="15">
        <v>32.800000000000004</v>
      </c>
      <c r="I46" s="13">
        <v>41</v>
      </c>
      <c r="J46" s="13">
        <v>167</v>
      </c>
      <c r="K46" s="12">
        <f t="shared" si="0"/>
        <v>175.2</v>
      </c>
      <c r="L46" s="12">
        <f t="shared" si="1"/>
        <v>191.6</v>
      </c>
      <c r="M46" s="12">
        <f t="shared" si="2"/>
        <v>208</v>
      </c>
    </row>
    <row r="47" spans="7:13">
      <c r="G47" s="11" t="s">
        <v>128</v>
      </c>
      <c r="H47" s="15">
        <v>51.2</v>
      </c>
      <c r="I47" s="13">
        <v>64</v>
      </c>
      <c r="J47" s="13">
        <v>255</v>
      </c>
      <c r="K47" s="12">
        <f t="shared" si="0"/>
        <v>267.8</v>
      </c>
      <c r="L47" s="12">
        <f t="shared" si="1"/>
        <v>293.39999999999998</v>
      </c>
      <c r="M47" s="12">
        <f t="shared" si="2"/>
        <v>319</v>
      </c>
    </row>
    <row r="48" spans="7:13">
      <c r="G48" s="11" t="s">
        <v>129</v>
      </c>
      <c r="H48" s="15">
        <v>17.600000000000001</v>
      </c>
      <c r="I48" s="13">
        <v>22</v>
      </c>
      <c r="J48" s="13">
        <v>103</v>
      </c>
      <c r="K48" s="12">
        <f t="shared" si="0"/>
        <v>107.4</v>
      </c>
      <c r="L48" s="12">
        <f t="shared" si="1"/>
        <v>116.2</v>
      </c>
      <c r="M48" s="12">
        <f t="shared" si="2"/>
        <v>125</v>
      </c>
    </row>
    <row r="49" spans="7:13">
      <c r="G49" s="11" t="s">
        <v>130</v>
      </c>
      <c r="H49" s="15">
        <v>43.2</v>
      </c>
      <c r="I49" s="13">
        <v>54</v>
      </c>
      <c r="J49" s="13">
        <v>161</v>
      </c>
      <c r="K49" s="12">
        <f t="shared" si="0"/>
        <v>171.8</v>
      </c>
      <c r="L49" s="12">
        <f t="shared" si="1"/>
        <v>193.4</v>
      </c>
      <c r="M49" s="12">
        <f t="shared" si="2"/>
        <v>215</v>
      </c>
    </row>
    <row r="50" spans="7:13">
      <c r="G50" s="11" t="s">
        <v>131</v>
      </c>
      <c r="H50" s="15">
        <v>30.400000000000002</v>
      </c>
      <c r="I50" s="14">
        <v>38</v>
      </c>
      <c r="J50" s="14">
        <v>78</v>
      </c>
      <c r="K50" s="12">
        <f t="shared" si="0"/>
        <v>85.6</v>
      </c>
      <c r="L50" s="12">
        <f t="shared" si="1"/>
        <v>100.8</v>
      </c>
      <c r="M50" s="12">
        <f t="shared" si="2"/>
        <v>116</v>
      </c>
    </row>
    <row r="51" spans="7:13">
      <c r="G51" s="11" t="s">
        <v>132</v>
      </c>
      <c r="H51" s="15">
        <v>19.200000000000003</v>
      </c>
      <c r="I51" s="13">
        <v>24</v>
      </c>
      <c r="J51" s="13">
        <v>85</v>
      </c>
      <c r="K51" s="12">
        <f t="shared" si="0"/>
        <v>89.8</v>
      </c>
      <c r="L51" s="12">
        <f t="shared" si="1"/>
        <v>99.4</v>
      </c>
      <c r="M51" s="12">
        <f t="shared" si="2"/>
        <v>109</v>
      </c>
    </row>
    <row r="52" spans="7:13">
      <c r="G52" s="11" t="s">
        <v>133</v>
      </c>
      <c r="H52" s="15">
        <v>20.8</v>
      </c>
      <c r="I52" s="13">
        <v>26</v>
      </c>
      <c r="J52" s="13">
        <v>183</v>
      </c>
      <c r="K52" s="12">
        <f t="shared" si="0"/>
        <v>188.2</v>
      </c>
      <c r="L52" s="12">
        <f t="shared" si="1"/>
        <v>198.6</v>
      </c>
      <c r="M52" s="12">
        <f t="shared" si="2"/>
        <v>209</v>
      </c>
    </row>
    <row r="53" spans="7:13">
      <c r="G53" s="11" t="s">
        <v>134</v>
      </c>
      <c r="H53" s="15">
        <v>36</v>
      </c>
      <c r="I53" s="13">
        <v>45</v>
      </c>
      <c r="J53" s="13">
        <v>171</v>
      </c>
      <c r="K53" s="12">
        <f t="shared" si="0"/>
        <v>180</v>
      </c>
      <c r="L53" s="12">
        <f t="shared" si="1"/>
        <v>198</v>
      </c>
      <c r="M53" s="12">
        <f t="shared" si="2"/>
        <v>216</v>
      </c>
    </row>
    <row r="54" spans="7:13">
      <c r="G54" s="11" t="s">
        <v>135</v>
      </c>
      <c r="H54" s="15">
        <v>38.400000000000006</v>
      </c>
      <c r="I54" s="13">
        <v>48</v>
      </c>
      <c r="J54" s="13">
        <v>159</v>
      </c>
      <c r="K54" s="12">
        <f t="shared" si="0"/>
        <v>168.6</v>
      </c>
      <c r="L54" s="12">
        <f t="shared" si="1"/>
        <v>187.8</v>
      </c>
      <c r="M54" s="12">
        <f t="shared" si="2"/>
        <v>207</v>
      </c>
    </row>
    <row r="55" spans="7:13">
      <c r="G55" s="11" t="s">
        <v>136</v>
      </c>
      <c r="H55" s="15">
        <v>35.200000000000003</v>
      </c>
      <c r="I55" s="13">
        <v>44</v>
      </c>
      <c r="J55" s="13">
        <v>105</v>
      </c>
      <c r="K55" s="12">
        <f t="shared" si="0"/>
        <v>113.8</v>
      </c>
      <c r="L55" s="12">
        <f t="shared" si="1"/>
        <v>131.4</v>
      </c>
      <c r="M55" s="12">
        <f t="shared" si="2"/>
        <v>149</v>
      </c>
    </row>
    <row r="56" spans="7:13">
      <c r="G56" s="11" t="s">
        <v>137</v>
      </c>
      <c r="H56" s="15">
        <v>42.400000000000006</v>
      </c>
      <c r="I56" s="14">
        <v>53</v>
      </c>
      <c r="J56" s="14">
        <v>263</v>
      </c>
      <c r="K56" s="12">
        <f t="shared" si="0"/>
        <v>273.60000000000002</v>
      </c>
      <c r="L56" s="12">
        <f t="shared" si="1"/>
        <v>294.8</v>
      </c>
      <c r="M56" s="12">
        <f t="shared" si="2"/>
        <v>316</v>
      </c>
    </row>
    <row r="57" spans="7:13">
      <c r="G57" s="11" t="s">
        <v>138</v>
      </c>
      <c r="H57" s="15">
        <v>26.400000000000002</v>
      </c>
      <c r="I57" s="13">
        <v>33</v>
      </c>
      <c r="J57" s="13">
        <v>161</v>
      </c>
      <c r="K57" s="12">
        <f t="shared" si="0"/>
        <v>167.6</v>
      </c>
      <c r="L57" s="12">
        <f t="shared" si="1"/>
        <v>180.8</v>
      </c>
      <c r="M57" s="12">
        <f t="shared" si="2"/>
        <v>194</v>
      </c>
    </row>
    <row r="58" spans="7:13">
      <c r="G58" s="11" t="s">
        <v>139</v>
      </c>
      <c r="H58" s="15">
        <v>29.6</v>
      </c>
      <c r="I58" s="13">
        <v>37</v>
      </c>
      <c r="J58" s="13">
        <v>87</v>
      </c>
      <c r="K58" s="12">
        <f t="shared" si="0"/>
        <v>94.4</v>
      </c>
      <c r="L58" s="12">
        <f t="shared" si="1"/>
        <v>109.2</v>
      </c>
      <c r="M58" s="12">
        <f t="shared" si="2"/>
        <v>124</v>
      </c>
    </row>
    <row r="59" spans="7:13">
      <c r="G59" s="11" t="s">
        <v>140</v>
      </c>
      <c r="H59" s="15">
        <v>30.400000000000002</v>
      </c>
      <c r="I59" s="13">
        <v>38</v>
      </c>
      <c r="J59" s="14">
        <v>203</v>
      </c>
      <c r="K59" s="12">
        <f t="shared" si="0"/>
        <v>210.6</v>
      </c>
      <c r="L59" s="12">
        <f t="shared" si="1"/>
        <v>225.8</v>
      </c>
      <c r="M59" s="12">
        <f t="shared" si="2"/>
        <v>241</v>
      </c>
    </row>
    <row r="60" spans="7:13">
      <c r="G60" s="11" t="s">
        <v>141</v>
      </c>
      <c r="H60" s="15">
        <v>26.400000000000002</v>
      </c>
      <c r="I60" s="13">
        <v>33</v>
      </c>
      <c r="J60" s="13">
        <v>139</v>
      </c>
      <c r="K60" s="12">
        <f t="shared" si="0"/>
        <v>145.6</v>
      </c>
      <c r="L60" s="12">
        <f t="shared" si="1"/>
        <v>158.80000000000001</v>
      </c>
      <c r="M60" s="12">
        <f t="shared" si="2"/>
        <v>172</v>
      </c>
    </row>
    <row r="61" spans="7:13">
      <c r="G61" s="11" t="s">
        <v>142</v>
      </c>
      <c r="H61" s="15">
        <v>24</v>
      </c>
      <c r="I61" s="13">
        <v>30</v>
      </c>
      <c r="J61" s="13">
        <v>150</v>
      </c>
      <c r="K61" s="12">
        <f t="shared" si="0"/>
        <v>156</v>
      </c>
      <c r="L61" s="12">
        <f t="shared" si="1"/>
        <v>168</v>
      </c>
      <c r="M61" s="12">
        <f t="shared" si="2"/>
        <v>180</v>
      </c>
    </row>
    <row r="62" spans="7:13">
      <c r="G62" s="11" t="s">
        <v>143</v>
      </c>
      <c r="H62" s="15">
        <v>30.400000000000002</v>
      </c>
      <c r="I62" s="14">
        <v>38</v>
      </c>
      <c r="J62" s="14">
        <v>124</v>
      </c>
      <c r="K62" s="12">
        <f t="shared" si="0"/>
        <v>131.6</v>
      </c>
      <c r="L62" s="12">
        <f t="shared" si="1"/>
        <v>146.80000000000001</v>
      </c>
      <c r="M62" s="12">
        <f t="shared" si="2"/>
        <v>162</v>
      </c>
    </row>
    <row r="63" spans="7:13">
      <c r="G63" s="11" t="s">
        <v>144</v>
      </c>
      <c r="H63" s="15">
        <v>39.200000000000003</v>
      </c>
      <c r="I63" s="13">
        <v>49</v>
      </c>
      <c r="J63" s="13">
        <v>140</v>
      </c>
      <c r="K63" s="12">
        <f t="shared" si="0"/>
        <v>149.80000000000001</v>
      </c>
      <c r="L63" s="12">
        <f t="shared" si="1"/>
        <v>169.4</v>
      </c>
      <c r="M63" s="12">
        <f t="shared" si="2"/>
        <v>189</v>
      </c>
    </row>
    <row r="64" spans="7:13">
      <c r="G64" s="11" t="s">
        <v>145</v>
      </c>
      <c r="H64" s="15">
        <v>20.8</v>
      </c>
      <c r="I64" s="13">
        <v>26</v>
      </c>
      <c r="J64" s="13">
        <v>113</v>
      </c>
      <c r="K64" s="12">
        <f t="shared" si="0"/>
        <v>118.2</v>
      </c>
      <c r="L64" s="12">
        <f t="shared" si="1"/>
        <v>128.6</v>
      </c>
      <c r="M64" s="12">
        <f t="shared" si="2"/>
        <v>139</v>
      </c>
    </row>
    <row r="65" spans="7:13">
      <c r="G65" s="11" t="s">
        <v>146</v>
      </c>
      <c r="H65" s="15">
        <v>38.400000000000006</v>
      </c>
      <c r="I65" s="13">
        <v>48</v>
      </c>
      <c r="J65" s="13">
        <v>130</v>
      </c>
      <c r="K65" s="12">
        <f t="shared" si="0"/>
        <v>139.6</v>
      </c>
      <c r="L65" s="12">
        <f t="shared" si="1"/>
        <v>158.80000000000001</v>
      </c>
      <c r="M65" s="12">
        <f t="shared" si="2"/>
        <v>178</v>
      </c>
    </row>
    <row r="66" spans="7:13">
      <c r="G66" s="11" t="s">
        <v>147</v>
      </c>
      <c r="H66" s="15">
        <v>37.6</v>
      </c>
      <c r="I66" s="13">
        <v>47</v>
      </c>
      <c r="J66" s="13">
        <v>198</v>
      </c>
      <c r="K66" s="12">
        <f t="shared" si="0"/>
        <v>207.4</v>
      </c>
      <c r="L66" s="12">
        <f t="shared" si="1"/>
        <v>226.2</v>
      </c>
      <c r="M66" s="12">
        <f t="shared" si="2"/>
        <v>245</v>
      </c>
    </row>
    <row r="67" spans="7:13">
      <c r="G67" s="11" t="s">
        <v>148</v>
      </c>
      <c r="H67" s="15">
        <v>28</v>
      </c>
      <c r="I67" s="13">
        <v>35</v>
      </c>
      <c r="J67" s="13">
        <v>155</v>
      </c>
      <c r="K67" s="12">
        <f t="shared" ref="K67:K130" si="3">SUM(J67+(I67*20%))</f>
        <v>162</v>
      </c>
      <c r="L67" s="12">
        <f t="shared" ref="L67:L130" si="4">SUM(J67+(I67*60%))</f>
        <v>176</v>
      </c>
      <c r="M67" s="12">
        <f t="shared" ref="M67:M130" si="5">SUM(J67+I67)</f>
        <v>190</v>
      </c>
    </row>
    <row r="68" spans="7:13">
      <c r="G68" s="11" t="s">
        <v>149</v>
      </c>
      <c r="H68" s="15">
        <v>14.4</v>
      </c>
      <c r="I68" s="14">
        <v>18</v>
      </c>
      <c r="J68" s="14">
        <v>80</v>
      </c>
      <c r="K68" s="12">
        <f t="shared" si="3"/>
        <v>83.6</v>
      </c>
      <c r="L68" s="12">
        <f t="shared" si="4"/>
        <v>90.8</v>
      </c>
      <c r="M68" s="12">
        <f t="shared" si="5"/>
        <v>98</v>
      </c>
    </row>
    <row r="69" spans="7:13">
      <c r="G69" s="11" t="s">
        <v>150</v>
      </c>
      <c r="H69" s="15">
        <v>20.8</v>
      </c>
      <c r="I69" s="14">
        <v>26</v>
      </c>
      <c r="J69" s="14">
        <v>167</v>
      </c>
      <c r="K69" s="12">
        <f t="shared" si="3"/>
        <v>172.2</v>
      </c>
      <c r="L69" s="12">
        <f t="shared" si="4"/>
        <v>182.6</v>
      </c>
      <c r="M69" s="12">
        <f t="shared" si="5"/>
        <v>193</v>
      </c>
    </row>
    <row r="70" spans="7:13">
      <c r="G70" s="11" t="s">
        <v>151</v>
      </c>
      <c r="H70" s="15">
        <v>35.200000000000003</v>
      </c>
      <c r="I70" s="14">
        <v>44</v>
      </c>
      <c r="J70" s="14">
        <v>218</v>
      </c>
      <c r="K70" s="12">
        <f t="shared" si="3"/>
        <v>226.8</v>
      </c>
      <c r="L70" s="12">
        <f t="shared" si="4"/>
        <v>244.4</v>
      </c>
      <c r="M70" s="12">
        <f t="shared" si="5"/>
        <v>262</v>
      </c>
    </row>
    <row r="71" spans="7:13">
      <c r="G71" s="11" t="s">
        <v>152</v>
      </c>
      <c r="H71" s="15">
        <v>30.400000000000002</v>
      </c>
      <c r="I71" s="14">
        <v>38</v>
      </c>
      <c r="J71" s="14">
        <v>211</v>
      </c>
      <c r="K71" s="12">
        <f t="shared" si="3"/>
        <v>218.6</v>
      </c>
      <c r="L71" s="12">
        <f t="shared" si="4"/>
        <v>233.8</v>
      </c>
      <c r="M71" s="12">
        <f t="shared" si="5"/>
        <v>249</v>
      </c>
    </row>
    <row r="72" spans="7:13">
      <c r="G72" s="11" t="s">
        <v>153</v>
      </c>
      <c r="H72" s="15">
        <v>14.4</v>
      </c>
      <c r="I72" s="14">
        <v>18</v>
      </c>
      <c r="J72" s="14">
        <v>80</v>
      </c>
      <c r="K72" s="12">
        <f t="shared" si="3"/>
        <v>83.6</v>
      </c>
      <c r="L72" s="12">
        <f t="shared" si="4"/>
        <v>90.8</v>
      </c>
      <c r="M72" s="12">
        <f t="shared" si="5"/>
        <v>98</v>
      </c>
    </row>
    <row r="73" spans="7:13">
      <c r="G73" s="11" t="s">
        <v>154</v>
      </c>
      <c r="H73" s="15">
        <v>29.6</v>
      </c>
      <c r="I73" s="14">
        <v>37</v>
      </c>
      <c r="J73" s="14">
        <v>179</v>
      </c>
      <c r="K73" s="12">
        <f t="shared" si="3"/>
        <v>186.4</v>
      </c>
      <c r="L73" s="12">
        <f t="shared" si="4"/>
        <v>201.2</v>
      </c>
      <c r="M73" s="12">
        <f t="shared" si="5"/>
        <v>216</v>
      </c>
    </row>
    <row r="74" spans="7:13">
      <c r="G74" s="11" t="s">
        <v>155</v>
      </c>
      <c r="H74" s="15">
        <v>21.6</v>
      </c>
      <c r="I74" s="13">
        <v>27</v>
      </c>
      <c r="J74" s="13">
        <v>196</v>
      </c>
      <c r="K74" s="12">
        <f t="shared" si="3"/>
        <v>201.4</v>
      </c>
      <c r="L74" s="12">
        <f t="shared" si="4"/>
        <v>212.2</v>
      </c>
      <c r="M74" s="12">
        <f t="shared" si="5"/>
        <v>223</v>
      </c>
    </row>
    <row r="75" spans="7:13">
      <c r="G75" s="11" t="s">
        <v>156</v>
      </c>
      <c r="H75" s="15">
        <v>38.400000000000006</v>
      </c>
      <c r="I75" s="13">
        <v>48</v>
      </c>
      <c r="J75" s="13">
        <v>129</v>
      </c>
      <c r="K75" s="12">
        <f t="shared" si="3"/>
        <v>138.6</v>
      </c>
      <c r="L75" s="12">
        <f t="shared" si="4"/>
        <v>157.80000000000001</v>
      </c>
      <c r="M75" s="12">
        <f t="shared" si="5"/>
        <v>177</v>
      </c>
    </row>
    <row r="76" spans="7:13">
      <c r="G76" s="11" t="s">
        <v>157</v>
      </c>
      <c r="H76" s="15">
        <v>40.800000000000004</v>
      </c>
      <c r="I76" s="13">
        <v>51</v>
      </c>
      <c r="J76" s="13">
        <v>187</v>
      </c>
      <c r="K76" s="12">
        <f t="shared" si="3"/>
        <v>197.2</v>
      </c>
      <c r="L76" s="12">
        <f t="shared" si="4"/>
        <v>217.6</v>
      </c>
      <c r="M76" s="12">
        <f t="shared" si="5"/>
        <v>238</v>
      </c>
    </row>
    <row r="77" spans="7:13">
      <c r="G77" s="11" t="s">
        <v>158</v>
      </c>
      <c r="H77" s="15">
        <v>44</v>
      </c>
      <c r="I77" s="13">
        <v>55</v>
      </c>
      <c r="J77" s="13">
        <v>190</v>
      </c>
      <c r="K77" s="12">
        <f t="shared" si="3"/>
        <v>201</v>
      </c>
      <c r="L77" s="12">
        <f t="shared" si="4"/>
        <v>223</v>
      </c>
      <c r="M77" s="12">
        <f t="shared" si="5"/>
        <v>245</v>
      </c>
    </row>
    <row r="78" spans="7:13">
      <c r="G78" s="11" t="s">
        <v>159</v>
      </c>
      <c r="H78" s="15">
        <v>28</v>
      </c>
      <c r="I78" s="13">
        <v>35</v>
      </c>
      <c r="J78" s="13">
        <v>191</v>
      </c>
      <c r="K78" s="12">
        <f t="shared" si="3"/>
        <v>198</v>
      </c>
      <c r="L78" s="12">
        <f t="shared" si="4"/>
        <v>212</v>
      </c>
      <c r="M78" s="12">
        <f t="shared" si="5"/>
        <v>226</v>
      </c>
    </row>
    <row r="79" spans="7:13">
      <c r="G79" s="11" t="s">
        <v>160</v>
      </c>
      <c r="H79" s="15">
        <v>32</v>
      </c>
      <c r="I79" s="13">
        <v>40</v>
      </c>
      <c r="J79" s="13">
        <v>150</v>
      </c>
      <c r="K79" s="12">
        <f t="shared" si="3"/>
        <v>158</v>
      </c>
      <c r="L79" s="12">
        <f t="shared" si="4"/>
        <v>174</v>
      </c>
      <c r="M79" s="12">
        <f t="shared" si="5"/>
        <v>190</v>
      </c>
    </row>
    <row r="80" spans="7:13">
      <c r="G80" s="11" t="s">
        <v>161</v>
      </c>
      <c r="H80" s="15">
        <v>28</v>
      </c>
      <c r="I80" s="13">
        <v>35</v>
      </c>
      <c r="J80" s="13">
        <v>150</v>
      </c>
      <c r="K80" s="12">
        <f t="shared" si="3"/>
        <v>157</v>
      </c>
      <c r="L80" s="12">
        <f t="shared" si="4"/>
        <v>171</v>
      </c>
      <c r="M80" s="12">
        <f t="shared" si="5"/>
        <v>185</v>
      </c>
    </row>
    <row r="81" spans="7:13">
      <c r="G81" s="11" t="s">
        <v>162</v>
      </c>
      <c r="H81" s="15">
        <v>25.6</v>
      </c>
      <c r="I81" s="13">
        <v>32</v>
      </c>
      <c r="J81" s="13">
        <v>171</v>
      </c>
      <c r="K81" s="12">
        <f t="shared" si="3"/>
        <v>177.4</v>
      </c>
      <c r="L81" s="12">
        <f t="shared" si="4"/>
        <v>190.2</v>
      </c>
      <c r="M81" s="12">
        <f t="shared" si="5"/>
        <v>203</v>
      </c>
    </row>
    <row r="82" spans="7:13">
      <c r="G82" s="11" t="s">
        <v>163</v>
      </c>
      <c r="H82" s="15">
        <v>32.800000000000004</v>
      </c>
      <c r="I82" s="13">
        <v>41</v>
      </c>
      <c r="J82" s="13">
        <v>285</v>
      </c>
      <c r="K82" s="12">
        <f t="shared" si="3"/>
        <v>293.2</v>
      </c>
      <c r="L82" s="12">
        <f t="shared" si="4"/>
        <v>309.60000000000002</v>
      </c>
      <c r="M82" s="12">
        <f t="shared" si="5"/>
        <v>326</v>
      </c>
    </row>
    <row r="83" spans="7:13">
      <c r="G83" s="11" t="s">
        <v>164</v>
      </c>
      <c r="H83" s="15">
        <v>21.6</v>
      </c>
      <c r="I83" s="14">
        <v>27</v>
      </c>
      <c r="J83" s="14">
        <v>141</v>
      </c>
      <c r="K83" s="12">
        <f t="shared" si="3"/>
        <v>146.4</v>
      </c>
      <c r="L83" s="12">
        <f t="shared" si="4"/>
        <v>157.19999999999999</v>
      </c>
      <c r="M83" s="12">
        <f t="shared" si="5"/>
        <v>168</v>
      </c>
    </row>
    <row r="84" spans="7:13">
      <c r="G84" s="11" t="s">
        <v>165</v>
      </c>
      <c r="H84" s="15">
        <v>21.6</v>
      </c>
      <c r="I84" s="14">
        <v>27</v>
      </c>
      <c r="J84" s="14">
        <v>141</v>
      </c>
      <c r="K84" s="12">
        <f t="shared" si="3"/>
        <v>146.4</v>
      </c>
      <c r="L84" s="12">
        <f t="shared" si="4"/>
        <v>157.19999999999999</v>
      </c>
      <c r="M84" s="12">
        <f t="shared" si="5"/>
        <v>168</v>
      </c>
    </row>
    <row r="85" spans="7:13">
      <c r="G85" s="11" t="s">
        <v>166</v>
      </c>
      <c r="H85" s="15">
        <v>16</v>
      </c>
      <c r="I85" s="13">
        <v>20</v>
      </c>
      <c r="J85" s="13">
        <v>95</v>
      </c>
      <c r="K85" s="12">
        <f t="shared" si="3"/>
        <v>99</v>
      </c>
      <c r="L85" s="12">
        <f t="shared" si="4"/>
        <v>107</v>
      </c>
      <c r="M85" s="12">
        <f t="shared" si="5"/>
        <v>115</v>
      </c>
    </row>
    <row r="86" spans="7:13">
      <c r="G86" s="11" t="s">
        <v>167</v>
      </c>
      <c r="H86" s="15">
        <v>37.6</v>
      </c>
      <c r="I86" s="13">
        <v>47</v>
      </c>
      <c r="J86" s="13">
        <v>134</v>
      </c>
      <c r="K86" s="12">
        <f t="shared" si="3"/>
        <v>143.4</v>
      </c>
      <c r="L86" s="12">
        <f t="shared" si="4"/>
        <v>162.19999999999999</v>
      </c>
      <c r="M86" s="12">
        <f t="shared" si="5"/>
        <v>181</v>
      </c>
    </row>
    <row r="87" spans="7:13">
      <c r="G87" s="11" t="s">
        <v>168</v>
      </c>
      <c r="H87" s="15">
        <v>28</v>
      </c>
      <c r="I87" s="14">
        <v>35</v>
      </c>
      <c r="J87" s="14">
        <v>108</v>
      </c>
      <c r="K87" s="12">
        <f t="shared" si="3"/>
        <v>115</v>
      </c>
      <c r="L87" s="12">
        <f t="shared" si="4"/>
        <v>129</v>
      </c>
      <c r="M87" s="12">
        <f t="shared" si="5"/>
        <v>143</v>
      </c>
    </row>
    <row r="88" spans="7:13">
      <c r="G88" s="11" t="s">
        <v>169</v>
      </c>
      <c r="H88" s="15">
        <v>36.800000000000004</v>
      </c>
      <c r="I88" s="13">
        <v>46</v>
      </c>
      <c r="J88" s="13">
        <v>275</v>
      </c>
      <c r="K88" s="12">
        <f t="shared" si="3"/>
        <v>284.2</v>
      </c>
      <c r="L88" s="12">
        <f t="shared" si="4"/>
        <v>302.60000000000002</v>
      </c>
      <c r="M88" s="12">
        <f t="shared" si="5"/>
        <v>321</v>
      </c>
    </row>
    <row r="89" spans="7:13">
      <c r="G89" s="11" t="s">
        <v>170</v>
      </c>
      <c r="H89" s="15">
        <v>40.800000000000004</v>
      </c>
      <c r="I89" s="13">
        <v>51</v>
      </c>
      <c r="J89" s="13">
        <v>214</v>
      </c>
      <c r="K89" s="12">
        <f t="shared" si="3"/>
        <v>224.2</v>
      </c>
      <c r="L89" s="12">
        <f t="shared" si="4"/>
        <v>244.6</v>
      </c>
      <c r="M89" s="12">
        <f t="shared" si="5"/>
        <v>265</v>
      </c>
    </row>
    <row r="90" spans="7:13">
      <c r="G90" s="11" t="s">
        <v>171</v>
      </c>
      <c r="H90" s="15">
        <v>36</v>
      </c>
      <c r="I90" s="13">
        <v>45</v>
      </c>
      <c r="J90" s="13">
        <v>392</v>
      </c>
      <c r="K90" s="12">
        <f t="shared" si="3"/>
        <v>401</v>
      </c>
      <c r="L90" s="12">
        <f t="shared" si="4"/>
        <v>419</v>
      </c>
      <c r="M90" s="12">
        <f t="shared" si="5"/>
        <v>437</v>
      </c>
    </row>
    <row r="91" spans="7:13">
      <c r="G91" s="11" t="s">
        <v>172</v>
      </c>
      <c r="H91" s="15">
        <v>41.6</v>
      </c>
      <c r="I91" s="13">
        <v>52</v>
      </c>
      <c r="J91" s="13">
        <v>304</v>
      </c>
      <c r="K91" s="12">
        <f t="shared" si="3"/>
        <v>314.39999999999998</v>
      </c>
      <c r="L91" s="12">
        <f t="shared" si="4"/>
        <v>335.2</v>
      </c>
      <c r="M91" s="12">
        <f t="shared" si="5"/>
        <v>356</v>
      </c>
    </row>
    <row r="92" spans="7:13">
      <c r="G92" s="11" t="s">
        <v>173</v>
      </c>
      <c r="H92" s="15">
        <v>36</v>
      </c>
      <c r="I92" s="13">
        <v>45</v>
      </c>
      <c r="J92" s="13">
        <v>214</v>
      </c>
      <c r="K92" s="12">
        <f t="shared" si="3"/>
        <v>223</v>
      </c>
      <c r="L92" s="12">
        <f t="shared" si="4"/>
        <v>241</v>
      </c>
      <c r="M92" s="12">
        <f t="shared" si="5"/>
        <v>259</v>
      </c>
    </row>
    <row r="93" spans="7:13">
      <c r="G93" s="11" t="s">
        <v>174</v>
      </c>
      <c r="H93" s="15">
        <v>24.8</v>
      </c>
      <c r="I93" s="13">
        <v>31</v>
      </c>
      <c r="J93" s="13">
        <v>90</v>
      </c>
      <c r="K93" s="12">
        <f t="shared" si="3"/>
        <v>96.2</v>
      </c>
      <c r="L93" s="12">
        <f t="shared" si="4"/>
        <v>108.6</v>
      </c>
      <c r="M93" s="12">
        <f t="shared" si="5"/>
        <v>121</v>
      </c>
    </row>
    <row r="94" spans="7:13">
      <c r="G94" s="11" t="s">
        <v>175</v>
      </c>
      <c r="H94" s="15">
        <v>21.6</v>
      </c>
      <c r="I94" s="14">
        <v>27</v>
      </c>
      <c r="J94" s="14">
        <v>108</v>
      </c>
      <c r="K94" s="12">
        <f t="shared" si="3"/>
        <v>113.4</v>
      </c>
      <c r="L94" s="12">
        <f t="shared" si="4"/>
        <v>124.2</v>
      </c>
      <c r="M94" s="12">
        <f t="shared" si="5"/>
        <v>135</v>
      </c>
    </row>
    <row r="95" spans="7:13">
      <c r="G95" s="11" t="s">
        <v>176</v>
      </c>
      <c r="H95" s="15">
        <v>36.800000000000004</v>
      </c>
      <c r="I95" s="13">
        <v>46</v>
      </c>
      <c r="J95" s="13">
        <v>149</v>
      </c>
      <c r="K95" s="12">
        <f t="shared" si="3"/>
        <v>158.19999999999999</v>
      </c>
      <c r="L95" s="12">
        <f t="shared" si="4"/>
        <v>176.6</v>
      </c>
      <c r="M95" s="12">
        <f t="shared" si="5"/>
        <v>195</v>
      </c>
    </row>
    <row r="96" spans="7:13">
      <c r="G96" s="11" t="s">
        <v>177</v>
      </c>
      <c r="H96" s="15">
        <v>33.6</v>
      </c>
      <c r="I96" s="13">
        <v>42</v>
      </c>
      <c r="J96" s="13">
        <v>219</v>
      </c>
      <c r="K96" s="12">
        <f t="shared" si="3"/>
        <v>227.4</v>
      </c>
      <c r="L96" s="12">
        <f t="shared" si="4"/>
        <v>244.2</v>
      </c>
      <c r="M96" s="12">
        <f t="shared" si="5"/>
        <v>261</v>
      </c>
    </row>
    <row r="97" spans="7:13">
      <c r="G97" s="11" t="s">
        <v>178</v>
      </c>
      <c r="H97" s="15">
        <v>17.600000000000001</v>
      </c>
      <c r="I97" s="13">
        <v>22</v>
      </c>
      <c r="J97" s="13">
        <v>74</v>
      </c>
      <c r="K97" s="12">
        <f t="shared" si="3"/>
        <v>78.400000000000006</v>
      </c>
      <c r="L97" s="12">
        <f t="shared" si="4"/>
        <v>87.2</v>
      </c>
      <c r="M97" s="12">
        <f t="shared" si="5"/>
        <v>96</v>
      </c>
    </row>
    <row r="98" spans="7:13">
      <c r="G98" s="11" t="s">
        <v>179</v>
      </c>
      <c r="H98" s="15">
        <v>22.400000000000002</v>
      </c>
      <c r="I98" s="14">
        <v>28</v>
      </c>
      <c r="J98" s="14">
        <v>123</v>
      </c>
      <c r="K98" s="12">
        <f t="shared" si="3"/>
        <v>128.6</v>
      </c>
      <c r="L98" s="12">
        <f t="shared" si="4"/>
        <v>139.80000000000001</v>
      </c>
      <c r="M98" s="12">
        <f t="shared" si="5"/>
        <v>151</v>
      </c>
    </row>
    <row r="99" spans="7:13">
      <c r="G99" s="11" t="s">
        <v>180</v>
      </c>
      <c r="H99" s="15">
        <v>43.2</v>
      </c>
      <c r="I99" s="14">
        <v>54</v>
      </c>
      <c r="J99" s="14">
        <v>337</v>
      </c>
      <c r="K99" s="12">
        <f t="shared" si="3"/>
        <v>347.8</v>
      </c>
      <c r="L99" s="12">
        <f t="shared" si="4"/>
        <v>369.4</v>
      </c>
      <c r="M99" s="12">
        <f t="shared" si="5"/>
        <v>391</v>
      </c>
    </row>
    <row r="100" spans="7:13">
      <c r="G100" s="11" t="s">
        <v>181</v>
      </c>
      <c r="H100" s="15">
        <v>40.800000000000004</v>
      </c>
      <c r="I100" s="13">
        <v>51</v>
      </c>
      <c r="J100" s="13">
        <v>215</v>
      </c>
      <c r="K100" s="12">
        <f t="shared" si="3"/>
        <v>225.2</v>
      </c>
      <c r="L100" s="12">
        <f t="shared" si="4"/>
        <v>245.6</v>
      </c>
      <c r="M100" s="12">
        <f t="shared" si="5"/>
        <v>266</v>
      </c>
    </row>
    <row r="101" spans="7:13">
      <c r="G101" s="11" t="s">
        <v>182</v>
      </c>
      <c r="H101" s="15">
        <v>18.400000000000002</v>
      </c>
      <c r="I101" s="13">
        <v>23</v>
      </c>
      <c r="J101" s="13">
        <v>92</v>
      </c>
      <c r="K101" s="12">
        <f t="shared" si="3"/>
        <v>96.6</v>
      </c>
      <c r="L101" s="12">
        <f t="shared" si="4"/>
        <v>105.8</v>
      </c>
      <c r="M101" s="12">
        <f t="shared" si="5"/>
        <v>115</v>
      </c>
    </row>
    <row r="102" spans="7:13">
      <c r="G102" s="11" t="s">
        <v>183</v>
      </c>
      <c r="H102" s="15">
        <v>32</v>
      </c>
      <c r="I102" s="13">
        <v>40</v>
      </c>
      <c r="J102" s="13">
        <v>108</v>
      </c>
      <c r="K102" s="12">
        <f t="shared" si="3"/>
        <v>116</v>
      </c>
      <c r="L102" s="12">
        <f t="shared" si="4"/>
        <v>132</v>
      </c>
      <c r="M102" s="12">
        <f t="shared" si="5"/>
        <v>148</v>
      </c>
    </row>
    <row r="103" spans="7:13">
      <c r="G103" s="11" t="s">
        <v>184</v>
      </c>
      <c r="H103" s="15">
        <v>16</v>
      </c>
      <c r="I103" s="13">
        <v>20</v>
      </c>
      <c r="J103" s="13">
        <v>71</v>
      </c>
      <c r="K103" s="12">
        <f t="shared" si="3"/>
        <v>75</v>
      </c>
      <c r="L103" s="12">
        <f t="shared" si="4"/>
        <v>83</v>
      </c>
      <c r="M103" s="12">
        <f t="shared" si="5"/>
        <v>91</v>
      </c>
    </row>
    <row r="104" spans="7:13">
      <c r="G104" s="11" t="s">
        <v>185</v>
      </c>
      <c r="H104" s="15">
        <v>30.400000000000002</v>
      </c>
      <c r="I104" s="14">
        <v>38</v>
      </c>
      <c r="J104" s="14">
        <v>191</v>
      </c>
      <c r="K104" s="12">
        <f t="shared" si="3"/>
        <v>198.6</v>
      </c>
      <c r="L104" s="12">
        <f t="shared" si="4"/>
        <v>213.8</v>
      </c>
      <c r="M104" s="12">
        <f t="shared" si="5"/>
        <v>229</v>
      </c>
    </row>
    <row r="105" spans="7:13">
      <c r="G105" s="11" t="s">
        <v>186</v>
      </c>
      <c r="H105" s="15">
        <v>33.6</v>
      </c>
      <c r="I105" s="13">
        <v>42</v>
      </c>
      <c r="J105" s="13">
        <v>170</v>
      </c>
      <c r="K105" s="12">
        <f t="shared" si="3"/>
        <v>178.4</v>
      </c>
      <c r="L105" s="12">
        <f t="shared" si="4"/>
        <v>195.2</v>
      </c>
      <c r="M105" s="12">
        <f t="shared" si="5"/>
        <v>212</v>
      </c>
    </row>
    <row r="106" spans="7:13">
      <c r="G106" s="11" t="s">
        <v>187</v>
      </c>
      <c r="H106" s="15">
        <v>36.800000000000004</v>
      </c>
      <c r="I106" s="13">
        <v>46</v>
      </c>
      <c r="J106" s="13">
        <v>241</v>
      </c>
      <c r="K106" s="12">
        <f t="shared" si="3"/>
        <v>250.2</v>
      </c>
      <c r="L106" s="12">
        <f t="shared" si="4"/>
        <v>268.60000000000002</v>
      </c>
      <c r="M106" s="12">
        <f t="shared" si="5"/>
        <v>287</v>
      </c>
    </row>
    <row r="107" spans="7:13">
      <c r="G107" s="11" t="s">
        <v>188</v>
      </c>
      <c r="H107" s="15">
        <v>23.200000000000003</v>
      </c>
      <c r="I107" s="13">
        <v>29</v>
      </c>
      <c r="J107" s="13">
        <v>71</v>
      </c>
      <c r="K107" s="12">
        <f t="shared" si="3"/>
        <v>76.8</v>
      </c>
      <c r="L107" s="12">
        <f t="shared" si="4"/>
        <v>88.4</v>
      </c>
      <c r="M107" s="12">
        <f t="shared" si="5"/>
        <v>100</v>
      </c>
    </row>
    <row r="108" spans="7:13">
      <c r="G108" s="11" t="s">
        <v>189</v>
      </c>
      <c r="H108" s="15">
        <v>18.400000000000002</v>
      </c>
      <c r="I108" s="13">
        <v>23</v>
      </c>
      <c r="J108" s="13">
        <v>104</v>
      </c>
      <c r="K108" s="12">
        <f t="shared" si="3"/>
        <v>108.6</v>
      </c>
      <c r="L108" s="12">
        <f t="shared" si="4"/>
        <v>117.8</v>
      </c>
      <c r="M108" s="12">
        <f t="shared" si="5"/>
        <v>127</v>
      </c>
    </row>
    <row r="109" spans="7:13">
      <c r="G109" s="11" t="s">
        <v>190</v>
      </c>
      <c r="H109" s="15">
        <v>23.200000000000003</v>
      </c>
      <c r="I109" s="13">
        <v>29</v>
      </c>
      <c r="J109" s="13">
        <v>76</v>
      </c>
      <c r="K109" s="12">
        <f t="shared" si="3"/>
        <v>81.8</v>
      </c>
      <c r="L109" s="12">
        <f t="shared" si="4"/>
        <v>93.4</v>
      </c>
      <c r="M109" s="12">
        <f t="shared" si="5"/>
        <v>105</v>
      </c>
    </row>
    <row r="110" spans="7:13">
      <c r="G110" s="11" t="s">
        <v>191</v>
      </c>
      <c r="H110" s="15">
        <v>45.6</v>
      </c>
      <c r="I110" s="13">
        <v>57</v>
      </c>
      <c r="J110" s="13">
        <v>146</v>
      </c>
      <c r="K110" s="12">
        <f t="shared" si="3"/>
        <v>157.4</v>
      </c>
      <c r="L110" s="12">
        <f t="shared" si="4"/>
        <v>180.2</v>
      </c>
      <c r="M110" s="12">
        <f t="shared" si="5"/>
        <v>203</v>
      </c>
    </row>
    <row r="111" spans="7:13">
      <c r="G111" s="11" t="s">
        <v>192</v>
      </c>
      <c r="H111" s="15">
        <v>43.2</v>
      </c>
      <c r="I111" s="14">
        <v>54</v>
      </c>
      <c r="J111" s="14">
        <v>173</v>
      </c>
      <c r="K111" s="12">
        <f t="shared" si="3"/>
        <v>183.8</v>
      </c>
      <c r="L111" s="12">
        <f t="shared" si="4"/>
        <v>205.4</v>
      </c>
      <c r="M111" s="12">
        <f t="shared" si="5"/>
        <v>227</v>
      </c>
    </row>
    <row r="112" spans="7:13">
      <c r="G112" s="11" t="s">
        <v>193</v>
      </c>
      <c r="H112" s="15">
        <v>41.6</v>
      </c>
      <c r="I112" s="13">
        <v>52</v>
      </c>
      <c r="J112" s="13">
        <v>135</v>
      </c>
      <c r="K112" s="12">
        <f t="shared" si="3"/>
        <v>145.4</v>
      </c>
      <c r="L112" s="12">
        <f t="shared" si="4"/>
        <v>166.2</v>
      </c>
      <c r="M112" s="12">
        <f t="shared" si="5"/>
        <v>187</v>
      </c>
    </row>
    <row r="113" spans="7:13">
      <c r="G113" s="11" t="s">
        <v>194</v>
      </c>
      <c r="H113" s="15">
        <v>36.800000000000004</v>
      </c>
      <c r="I113" s="13">
        <v>46</v>
      </c>
      <c r="J113" s="13">
        <v>190</v>
      </c>
      <c r="K113" s="12">
        <f t="shared" si="3"/>
        <v>199.2</v>
      </c>
      <c r="L113" s="12">
        <f t="shared" si="4"/>
        <v>217.6</v>
      </c>
      <c r="M113" s="12">
        <f t="shared" si="5"/>
        <v>236</v>
      </c>
    </row>
    <row r="114" spans="7:13">
      <c r="G114" s="11" t="s">
        <v>195</v>
      </c>
      <c r="H114" s="15">
        <v>16.8</v>
      </c>
      <c r="I114" s="13">
        <v>21</v>
      </c>
      <c r="J114" s="13">
        <v>109</v>
      </c>
      <c r="K114" s="12">
        <f t="shared" si="3"/>
        <v>113.2</v>
      </c>
      <c r="L114" s="12">
        <f t="shared" si="4"/>
        <v>121.6</v>
      </c>
      <c r="M114" s="12">
        <f t="shared" si="5"/>
        <v>130</v>
      </c>
    </row>
    <row r="115" spans="7:13">
      <c r="G115" s="11" t="s">
        <v>196</v>
      </c>
      <c r="H115" s="15">
        <v>41.6</v>
      </c>
      <c r="I115" s="13">
        <v>52</v>
      </c>
      <c r="J115" s="13">
        <v>139</v>
      </c>
      <c r="K115" s="12">
        <f t="shared" si="3"/>
        <v>149.4</v>
      </c>
      <c r="L115" s="12">
        <f t="shared" si="4"/>
        <v>170.2</v>
      </c>
      <c r="M115" s="12">
        <f t="shared" si="5"/>
        <v>191</v>
      </c>
    </row>
    <row r="116" spans="7:13">
      <c r="G116" s="11" t="s">
        <v>197</v>
      </c>
      <c r="H116" s="15">
        <v>21.6</v>
      </c>
      <c r="I116" s="13">
        <v>27</v>
      </c>
      <c r="J116" s="13">
        <v>116</v>
      </c>
      <c r="K116" s="12">
        <f t="shared" si="3"/>
        <v>121.4</v>
      </c>
      <c r="L116" s="12">
        <f t="shared" si="4"/>
        <v>132.19999999999999</v>
      </c>
      <c r="M116" s="12">
        <f t="shared" si="5"/>
        <v>143</v>
      </c>
    </row>
    <row r="117" spans="7:13">
      <c r="G117" s="11" t="s">
        <v>198</v>
      </c>
      <c r="H117" s="15">
        <v>27.200000000000003</v>
      </c>
      <c r="I117" s="13">
        <v>34</v>
      </c>
      <c r="J117" s="13">
        <v>109</v>
      </c>
      <c r="K117" s="12">
        <f t="shared" si="3"/>
        <v>115.8</v>
      </c>
      <c r="L117" s="12">
        <f t="shared" si="4"/>
        <v>129.4</v>
      </c>
      <c r="M117" s="12">
        <f t="shared" si="5"/>
        <v>143</v>
      </c>
    </row>
    <row r="118" spans="7:13">
      <c r="G118" s="11" t="s">
        <v>199</v>
      </c>
      <c r="H118" s="15">
        <v>24</v>
      </c>
      <c r="I118" s="13">
        <v>30</v>
      </c>
      <c r="J118" s="13">
        <v>86</v>
      </c>
      <c r="K118" s="12">
        <f t="shared" si="3"/>
        <v>92</v>
      </c>
      <c r="L118" s="12">
        <f t="shared" si="4"/>
        <v>104</v>
      </c>
      <c r="M118" s="12">
        <f t="shared" si="5"/>
        <v>116</v>
      </c>
    </row>
    <row r="119" spans="7:13">
      <c r="G119" s="11" t="s">
        <v>200</v>
      </c>
      <c r="H119" s="15">
        <v>46.400000000000006</v>
      </c>
      <c r="I119" s="14">
        <v>58</v>
      </c>
      <c r="J119" s="14">
        <v>200</v>
      </c>
      <c r="K119" s="12">
        <f t="shared" si="3"/>
        <v>211.6</v>
      </c>
      <c r="L119" s="12">
        <f t="shared" si="4"/>
        <v>234.8</v>
      </c>
      <c r="M119" s="12">
        <f t="shared" si="5"/>
        <v>258</v>
      </c>
    </row>
    <row r="120" spans="7:13">
      <c r="G120" s="11" t="s">
        <v>201</v>
      </c>
      <c r="H120" s="15">
        <v>24.8</v>
      </c>
      <c r="I120" s="13">
        <v>31</v>
      </c>
      <c r="J120" s="13">
        <v>120</v>
      </c>
      <c r="K120" s="12">
        <f t="shared" si="3"/>
        <v>126.2</v>
      </c>
      <c r="L120" s="12">
        <f t="shared" si="4"/>
        <v>138.6</v>
      </c>
      <c r="M120" s="12">
        <f t="shared" si="5"/>
        <v>151</v>
      </c>
    </row>
    <row r="121" spans="7:13">
      <c r="G121" s="11" t="s">
        <v>202</v>
      </c>
      <c r="H121" s="15">
        <v>30.400000000000002</v>
      </c>
      <c r="I121" s="13">
        <v>38</v>
      </c>
      <c r="J121" s="13">
        <v>114</v>
      </c>
      <c r="K121" s="12">
        <f t="shared" si="3"/>
        <v>121.6</v>
      </c>
      <c r="L121" s="12">
        <f t="shared" si="4"/>
        <v>136.80000000000001</v>
      </c>
      <c r="M121" s="12">
        <f t="shared" si="5"/>
        <v>152</v>
      </c>
    </row>
    <row r="122" spans="7:13">
      <c r="G122" s="11" t="s">
        <v>203</v>
      </c>
      <c r="H122" s="15">
        <v>27.200000000000003</v>
      </c>
      <c r="I122" s="13">
        <v>34</v>
      </c>
      <c r="J122" s="13">
        <v>87</v>
      </c>
      <c r="K122" s="12">
        <f t="shared" si="3"/>
        <v>93.8</v>
      </c>
      <c r="L122" s="12">
        <f t="shared" si="4"/>
        <v>107.4</v>
      </c>
      <c r="M122" s="12">
        <f t="shared" si="5"/>
        <v>121</v>
      </c>
    </row>
    <row r="123" spans="7:13">
      <c r="G123" s="11" t="s">
        <v>204</v>
      </c>
      <c r="H123" s="15">
        <v>41.6</v>
      </c>
      <c r="I123" s="13">
        <v>52</v>
      </c>
      <c r="J123" s="13">
        <v>102</v>
      </c>
      <c r="K123" s="12">
        <f t="shared" si="3"/>
        <v>112.4</v>
      </c>
      <c r="L123" s="12">
        <f t="shared" si="4"/>
        <v>133.19999999999999</v>
      </c>
      <c r="M123" s="12">
        <f t="shared" si="5"/>
        <v>154</v>
      </c>
    </row>
    <row r="124" spans="7:13">
      <c r="G124" s="11" t="s">
        <v>205</v>
      </c>
      <c r="H124" s="15">
        <v>23.200000000000003</v>
      </c>
      <c r="I124" s="13">
        <v>29</v>
      </c>
      <c r="J124" s="13">
        <v>86</v>
      </c>
      <c r="K124" s="12">
        <f t="shared" si="3"/>
        <v>91.8</v>
      </c>
      <c r="L124" s="12">
        <f t="shared" si="4"/>
        <v>103.4</v>
      </c>
      <c r="M124" s="12">
        <f t="shared" si="5"/>
        <v>115</v>
      </c>
    </row>
    <row r="125" spans="7:13">
      <c r="G125" s="11" t="s">
        <v>206</v>
      </c>
      <c r="H125" s="15">
        <v>28.8</v>
      </c>
      <c r="I125" s="13">
        <v>36</v>
      </c>
      <c r="J125" s="13">
        <v>172</v>
      </c>
      <c r="K125" s="12">
        <f t="shared" si="3"/>
        <v>179.2</v>
      </c>
      <c r="L125" s="12">
        <f t="shared" si="4"/>
        <v>193.6</v>
      </c>
      <c r="M125" s="12">
        <f t="shared" si="5"/>
        <v>208</v>
      </c>
    </row>
    <row r="126" spans="7:13">
      <c r="G126" s="11" t="s">
        <v>207</v>
      </c>
      <c r="H126" s="15">
        <v>32</v>
      </c>
      <c r="I126" s="13">
        <v>40</v>
      </c>
      <c r="J126" s="13">
        <v>177</v>
      </c>
      <c r="K126" s="12">
        <f t="shared" si="3"/>
        <v>185</v>
      </c>
      <c r="L126" s="12">
        <f t="shared" si="4"/>
        <v>201</v>
      </c>
      <c r="M126" s="12">
        <f t="shared" si="5"/>
        <v>217</v>
      </c>
    </row>
    <row r="127" spans="7:13">
      <c r="G127" s="11" t="s">
        <v>208</v>
      </c>
      <c r="H127" s="15">
        <v>16.8</v>
      </c>
      <c r="I127" s="13">
        <v>21</v>
      </c>
      <c r="J127" s="13">
        <v>73</v>
      </c>
      <c r="K127" s="12">
        <f t="shared" si="3"/>
        <v>77.2</v>
      </c>
      <c r="L127" s="12">
        <f t="shared" si="4"/>
        <v>85.6</v>
      </c>
      <c r="M127" s="12">
        <f t="shared" si="5"/>
        <v>94</v>
      </c>
    </row>
    <row r="128" spans="7:13">
      <c r="G128" s="11" t="s">
        <v>209</v>
      </c>
      <c r="H128" s="15">
        <v>34.4</v>
      </c>
      <c r="I128" s="13">
        <v>43</v>
      </c>
      <c r="J128" s="13">
        <v>187</v>
      </c>
      <c r="K128" s="12">
        <f t="shared" si="3"/>
        <v>195.6</v>
      </c>
      <c r="L128" s="12">
        <f t="shared" si="4"/>
        <v>212.8</v>
      </c>
      <c r="M128" s="12">
        <f t="shared" si="5"/>
        <v>230</v>
      </c>
    </row>
    <row r="129" spans="7:13">
      <c r="G129" s="11" t="s">
        <v>210</v>
      </c>
      <c r="H129" s="15">
        <v>15.200000000000001</v>
      </c>
      <c r="I129" s="13">
        <v>19</v>
      </c>
      <c r="J129" s="13">
        <v>92</v>
      </c>
      <c r="K129" s="12">
        <f t="shared" si="3"/>
        <v>95.8</v>
      </c>
      <c r="L129" s="12">
        <f t="shared" si="4"/>
        <v>103.4</v>
      </c>
      <c r="M129" s="12">
        <f t="shared" si="5"/>
        <v>111</v>
      </c>
    </row>
    <row r="130" spans="7:13">
      <c r="G130" s="11" t="s">
        <v>211</v>
      </c>
      <c r="H130" s="15">
        <v>20.8</v>
      </c>
      <c r="I130" s="13">
        <v>26</v>
      </c>
      <c r="J130" s="13">
        <v>85</v>
      </c>
      <c r="K130" s="12">
        <f t="shared" si="3"/>
        <v>90.2</v>
      </c>
      <c r="L130" s="12">
        <f t="shared" si="4"/>
        <v>100.6</v>
      </c>
      <c r="M130" s="12">
        <f t="shared" si="5"/>
        <v>111</v>
      </c>
    </row>
    <row r="131" spans="7:13">
      <c r="G131" s="11" t="s">
        <v>212</v>
      </c>
      <c r="H131" s="15">
        <v>33.6</v>
      </c>
      <c r="I131" s="13">
        <v>42</v>
      </c>
      <c r="J131" s="13">
        <v>208</v>
      </c>
      <c r="K131" s="12">
        <f t="shared" ref="K131:K194" si="6">SUM(J131+(I131*20%))</f>
        <v>216.4</v>
      </c>
      <c r="L131" s="12">
        <f t="shared" ref="L131:L194" si="7">SUM(J131+(I131*60%))</f>
        <v>233.2</v>
      </c>
      <c r="M131" s="12">
        <f t="shared" ref="M131:M194" si="8">SUM(J131+I131)</f>
        <v>250</v>
      </c>
    </row>
    <row r="132" spans="7:13">
      <c r="G132" s="11" t="s">
        <v>213</v>
      </c>
      <c r="H132" s="15">
        <v>15.200000000000001</v>
      </c>
      <c r="I132" s="14">
        <v>19</v>
      </c>
      <c r="J132" s="14">
        <v>103</v>
      </c>
      <c r="K132" s="12">
        <f t="shared" si="6"/>
        <v>106.8</v>
      </c>
      <c r="L132" s="12">
        <f t="shared" si="7"/>
        <v>114.4</v>
      </c>
      <c r="M132" s="12">
        <f t="shared" si="8"/>
        <v>122</v>
      </c>
    </row>
    <row r="133" spans="7:13">
      <c r="G133" s="11" t="s">
        <v>214</v>
      </c>
      <c r="H133" s="15">
        <v>20</v>
      </c>
      <c r="I133" s="13">
        <v>25</v>
      </c>
      <c r="J133" s="13">
        <v>112</v>
      </c>
      <c r="K133" s="12">
        <f t="shared" si="6"/>
        <v>117</v>
      </c>
      <c r="L133" s="12">
        <f t="shared" si="7"/>
        <v>127</v>
      </c>
      <c r="M133" s="12">
        <f t="shared" si="8"/>
        <v>137</v>
      </c>
    </row>
    <row r="134" spans="7:13">
      <c r="G134" s="11" t="s">
        <v>215</v>
      </c>
      <c r="H134" s="15">
        <v>24</v>
      </c>
      <c r="I134" s="13">
        <v>30</v>
      </c>
      <c r="J134" s="13">
        <v>126</v>
      </c>
      <c r="K134" s="12">
        <f t="shared" si="6"/>
        <v>132</v>
      </c>
      <c r="L134" s="12">
        <f t="shared" si="7"/>
        <v>144</v>
      </c>
      <c r="M134" s="12">
        <f t="shared" si="8"/>
        <v>156</v>
      </c>
    </row>
    <row r="135" spans="7:13">
      <c r="G135" s="11" t="s">
        <v>216</v>
      </c>
      <c r="H135" s="15">
        <v>38.400000000000006</v>
      </c>
      <c r="I135" s="13">
        <v>48</v>
      </c>
      <c r="J135" s="13">
        <v>148</v>
      </c>
      <c r="K135" s="12">
        <f t="shared" si="6"/>
        <v>157.6</v>
      </c>
      <c r="L135" s="12">
        <f t="shared" si="7"/>
        <v>176.8</v>
      </c>
      <c r="M135" s="12">
        <f t="shared" si="8"/>
        <v>196</v>
      </c>
    </row>
    <row r="136" spans="7:13">
      <c r="G136" s="11" t="s">
        <v>217</v>
      </c>
      <c r="H136" s="15">
        <v>30.400000000000002</v>
      </c>
      <c r="I136" s="13">
        <v>38</v>
      </c>
      <c r="J136" s="13">
        <v>105</v>
      </c>
      <c r="K136" s="12">
        <f t="shared" si="6"/>
        <v>112.6</v>
      </c>
      <c r="L136" s="12">
        <f t="shared" si="7"/>
        <v>127.8</v>
      </c>
      <c r="M136" s="12">
        <f t="shared" si="8"/>
        <v>143</v>
      </c>
    </row>
    <row r="137" spans="7:13">
      <c r="G137" s="11" t="s">
        <v>218</v>
      </c>
      <c r="H137" s="15">
        <v>31.200000000000003</v>
      </c>
      <c r="I137" s="13">
        <v>39</v>
      </c>
      <c r="J137" s="13">
        <v>122</v>
      </c>
      <c r="K137" s="12">
        <f t="shared" si="6"/>
        <v>129.80000000000001</v>
      </c>
      <c r="L137" s="12">
        <f t="shared" si="7"/>
        <v>145.4</v>
      </c>
      <c r="M137" s="12">
        <f t="shared" si="8"/>
        <v>161</v>
      </c>
    </row>
    <row r="138" spans="7:13">
      <c r="G138" s="11" t="s">
        <v>219</v>
      </c>
      <c r="H138" s="15">
        <v>28</v>
      </c>
      <c r="I138" s="13">
        <v>35</v>
      </c>
      <c r="J138" s="13">
        <v>131</v>
      </c>
      <c r="K138" s="12">
        <f t="shared" si="6"/>
        <v>138</v>
      </c>
      <c r="L138" s="12">
        <f t="shared" si="7"/>
        <v>152</v>
      </c>
      <c r="M138" s="12">
        <f t="shared" si="8"/>
        <v>166</v>
      </c>
    </row>
    <row r="139" spans="7:13">
      <c r="G139" s="11" t="s">
        <v>220</v>
      </c>
      <c r="H139" s="15">
        <v>30.400000000000002</v>
      </c>
      <c r="I139" s="13">
        <v>38</v>
      </c>
      <c r="J139" s="13">
        <v>182</v>
      </c>
      <c r="K139" s="12">
        <f t="shared" si="6"/>
        <v>189.6</v>
      </c>
      <c r="L139" s="12">
        <f t="shared" si="7"/>
        <v>204.8</v>
      </c>
      <c r="M139" s="12">
        <f t="shared" si="8"/>
        <v>220</v>
      </c>
    </row>
    <row r="140" spans="7:13">
      <c r="G140" s="11" t="s">
        <v>221</v>
      </c>
      <c r="H140" s="15">
        <v>17.600000000000001</v>
      </c>
      <c r="I140" s="13">
        <v>22</v>
      </c>
      <c r="J140" s="13">
        <v>89</v>
      </c>
      <c r="K140" s="12">
        <f t="shared" si="6"/>
        <v>93.4</v>
      </c>
      <c r="L140" s="12">
        <f t="shared" si="7"/>
        <v>102.2</v>
      </c>
      <c r="M140" s="12">
        <f t="shared" si="8"/>
        <v>111</v>
      </c>
    </row>
    <row r="141" spans="7:13">
      <c r="G141" s="11" t="s">
        <v>222</v>
      </c>
      <c r="H141" s="15">
        <v>49.6</v>
      </c>
      <c r="I141" s="13">
        <v>62</v>
      </c>
      <c r="J141" s="13">
        <v>139</v>
      </c>
      <c r="K141" s="12">
        <f t="shared" si="6"/>
        <v>151.4</v>
      </c>
      <c r="L141" s="12">
        <f t="shared" si="7"/>
        <v>176.2</v>
      </c>
      <c r="M141" s="12">
        <f t="shared" si="8"/>
        <v>201</v>
      </c>
    </row>
    <row r="142" spans="7:13">
      <c r="G142" s="11" t="s">
        <v>223</v>
      </c>
      <c r="H142" s="15">
        <v>42.400000000000006</v>
      </c>
      <c r="I142" s="13">
        <v>53</v>
      </c>
      <c r="J142" s="13">
        <v>141</v>
      </c>
      <c r="K142" s="12">
        <f t="shared" si="6"/>
        <v>151.6</v>
      </c>
      <c r="L142" s="12">
        <f t="shared" si="7"/>
        <v>172.8</v>
      </c>
      <c r="M142" s="12">
        <f t="shared" si="8"/>
        <v>194</v>
      </c>
    </row>
    <row r="143" spans="7:13">
      <c r="G143" s="11" t="s">
        <v>224</v>
      </c>
      <c r="H143" s="15">
        <v>32.800000000000004</v>
      </c>
      <c r="I143" s="13">
        <v>41</v>
      </c>
      <c r="J143" s="13">
        <v>117</v>
      </c>
      <c r="K143" s="12">
        <f t="shared" si="6"/>
        <v>125.2</v>
      </c>
      <c r="L143" s="12">
        <f t="shared" si="7"/>
        <v>141.6</v>
      </c>
      <c r="M143" s="12">
        <f t="shared" si="8"/>
        <v>158</v>
      </c>
    </row>
    <row r="144" spans="7:13">
      <c r="G144" s="11" t="s">
        <v>225</v>
      </c>
      <c r="H144" s="15">
        <v>15.200000000000001</v>
      </c>
      <c r="I144" s="13">
        <v>19</v>
      </c>
      <c r="J144" s="13">
        <v>238</v>
      </c>
      <c r="K144" s="12">
        <f t="shared" si="6"/>
        <v>241.8</v>
      </c>
      <c r="L144" s="12">
        <f t="shared" si="7"/>
        <v>249.4</v>
      </c>
      <c r="M144" s="12">
        <f t="shared" si="8"/>
        <v>257</v>
      </c>
    </row>
    <row r="145" spans="7:13">
      <c r="G145" s="11" t="s">
        <v>226</v>
      </c>
      <c r="H145" s="15">
        <v>22.400000000000002</v>
      </c>
      <c r="I145" s="13">
        <v>28</v>
      </c>
      <c r="J145" s="13">
        <v>122</v>
      </c>
      <c r="K145" s="12">
        <f t="shared" si="6"/>
        <v>127.6</v>
      </c>
      <c r="L145" s="12">
        <f t="shared" si="7"/>
        <v>138.80000000000001</v>
      </c>
      <c r="M145" s="12">
        <f t="shared" si="8"/>
        <v>150</v>
      </c>
    </row>
    <row r="146" spans="7:13">
      <c r="G146" s="11" t="s">
        <v>227</v>
      </c>
      <c r="H146" s="15">
        <v>33.6</v>
      </c>
      <c r="I146" s="13">
        <v>42</v>
      </c>
      <c r="J146" s="14">
        <v>193</v>
      </c>
      <c r="K146" s="12">
        <f t="shared" si="6"/>
        <v>201.4</v>
      </c>
      <c r="L146" s="12">
        <f t="shared" si="7"/>
        <v>218.2</v>
      </c>
      <c r="M146" s="12">
        <f t="shared" si="8"/>
        <v>235</v>
      </c>
    </row>
    <row r="147" spans="7:13">
      <c r="G147" s="11" t="s">
        <v>228</v>
      </c>
      <c r="H147" s="15">
        <v>27.200000000000003</v>
      </c>
      <c r="I147" s="13">
        <v>34</v>
      </c>
      <c r="J147" s="13">
        <v>82</v>
      </c>
      <c r="K147" s="12">
        <f t="shared" si="6"/>
        <v>88.8</v>
      </c>
      <c r="L147" s="12">
        <f t="shared" si="7"/>
        <v>102.4</v>
      </c>
      <c r="M147" s="12">
        <f t="shared" si="8"/>
        <v>116</v>
      </c>
    </row>
    <row r="148" spans="7:13">
      <c r="G148" s="11" t="s">
        <v>229</v>
      </c>
      <c r="H148" s="15">
        <v>39.200000000000003</v>
      </c>
      <c r="I148" s="13">
        <v>49</v>
      </c>
      <c r="J148" s="13">
        <v>159</v>
      </c>
      <c r="K148" s="12">
        <f t="shared" si="6"/>
        <v>168.8</v>
      </c>
      <c r="L148" s="12">
        <f t="shared" si="7"/>
        <v>188.4</v>
      </c>
      <c r="M148" s="12">
        <f t="shared" si="8"/>
        <v>208</v>
      </c>
    </row>
    <row r="149" spans="7:13">
      <c r="G149" s="11" t="s">
        <v>230</v>
      </c>
      <c r="H149" s="15">
        <v>25.6</v>
      </c>
      <c r="I149" s="13">
        <v>32</v>
      </c>
      <c r="J149" s="13">
        <v>124</v>
      </c>
      <c r="K149" s="12">
        <f t="shared" si="6"/>
        <v>130.4</v>
      </c>
      <c r="L149" s="12">
        <f t="shared" si="7"/>
        <v>143.19999999999999</v>
      </c>
      <c r="M149" s="12">
        <f t="shared" si="8"/>
        <v>156</v>
      </c>
    </row>
    <row r="150" spans="7:13">
      <c r="G150" s="11" t="s">
        <v>231</v>
      </c>
      <c r="H150" s="15">
        <v>22.400000000000002</v>
      </c>
      <c r="I150" s="13">
        <v>28</v>
      </c>
      <c r="J150" s="13">
        <v>143</v>
      </c>
      <c r="K150" s="12">
        <f t="shared" si="6"/>
        <v>148.6</v>
      </c>
      <c r="L150" s="12">
        <f t="shared" si="7"/>
        <v>159.80000000000001</v>
      </c>
      <c r="M150" s="12">
        <f t="shared" si="8"/>
        <v>171</v>
      </c>
    </row>
    <row r="151" spans="7:13">
      <c r="G151" s="11" t="s">
        <v>232</v>
      </c>
      <c r="H151" s="15">
        <v>27.200000000000003</v>
      </c>
      <c r="I151" s="13">
        <v>34</v>
      </c>
      <c r="J151" s="13">
        <v>140</v>
      </c>
      <c r="K151" s="12">
        <f t="shared" si="6"/>
        <v>146.80000000000001</v>
      </c>
      <c r="L151" s="12">
        <f t="shared" si="7"/>
        <v>160.4</v>
      </c>
      <c r="M151" s="12">
        <f t="shared" si="8"/>
        <v>174</v>
      </c>
    </row>
    <row r="152" spans="7:13">
      <c r="G152" s="11" t="s">
        <v>233</v>
      </c>
      <c r="H152" s="15">
        <v>22.400000000000002</v>
      </c>
      <c r="I152" s="14">
        <v>28</v>
      </c>
      <c r="J152" s="14">
        <v>124</v>
      </c>
      <c r="K152" s="12">
        <f t="shared" si="6"/>
        <v>129.6</v>
      </c>
      <c r="L152" s="12">
        <f t="shared" si="7"/>
        <v>140.80000000000001</v>
      </c>
      <c r="M152" s="12">
        <f t="shared" si="8"/>
        <v>152</v>
      </c>
    </row>
    <row r="153" spans="7:13">
      <c r="G153" s="11" t="s">
        <v>234</v>
      </c>
      <c r="H153" s="15">
        <v>26.400000000000002</v>
      </c>
      <c r="I153" s="14">
        <v>33</v>
      </c>
      <c r="J153" s="14">
        <v>143</v>
      </c>
      <c r="K153" s="12">
        <f t="shared" si="6"/>
        <v>149.6</v>
      </c>
      <c r="L153" s="12">
        <f t="shared" si="7"/>
        <v>162.80000000000001</v>
      </c>
      <c r="M153" s="12">
        <f t="shared" si="8"/>
        <v>176</v>
      </c>
    </row>
    <row r="154" spans="7:13">
      <c r="G154" s="11" t="s">
        <v>235</v>
      </c>
      <c r="H154" s="15">
        <v>22.400000000000002</v>
      </c>
      <c r="I154" s="14">
        <v>28</v>
      </c>
      <c r="J154" s="14">
        <v>124</v>
      </c>
      <c r="K154" s="12">
        <f t="shared" si="6"/>
        <v>129.6</v>
      </c>
      <c r="L154" s="12">
        <f t="shared" si="7"/>
        <v>140.80000000000001</v>
      </c>
      <c r="M154" s="12">
        <f t="shared" si="8"/>
        <v>152</v>
      </c>
    </row>
    <row r="155" spans="7:13">
      <c r="G155" s="11" t="s">
        <v>236</v>
      </c>
      <c r="H155" s="15">
        <v>20.8</v>
      </c>
      <c r="I155" s="13">
        <v>26</v>
      </c>
      <c r="J155" s="13">
        <v>111</v>
      </c>
      <c r="K155" s="12">
        <f t="shared" si="6"/>
        <v>116.2</v>
      </c>
      <c r="L155" s="12">
        <f t="shared" si="7"/>
        <v>126.6</v>
      </c>
      <c r="M155" s="12">
        <f t="shared" si="8"/>
        <v>137</v>
      </c>
    </row>
    <row r="156" spans="7:13">
      <c r="G156" s="11" t="s">
        <v>237</v>
      </c>
      <c r="H156" s="15">
        <v>28.8</v>
      </c>
      <c r="I156" s="13">
        <v>36</v>
      </c>
      <c r="J156" s="13">
        <v>117</v>
      </c>
      <c r="K156" s="12">
        <f t="shared" si="6"/>
        <v>124.2</v>
      </c>
      <c r="L156" s="12">
        <f t="shared" si="7"/>
        <v>138.6</v>
      </c>
      <c r="M156" s="12">
        <f t="shared" si="8"/>
        <v>153</v>
      </c>
    </row>
    <row r="157" spans="7:13">
      <c r="G157" s="11" t="s">
        <v>238</v>
      </c>
      <c r="H157" s="15">
        <v>20.8</v>
      </c>
      <c r="I157" s="13">
        <v>26</v>
      </c>
      <c r="J157" s="13">
        <v>92</v>
      </c>
      <c r="K157" s="12">
        <f t="shared" si="6"/>
        <v>97.2</v>
      </c>
      <c r="L157" s="12">
        <f t="shared" si="7"/>
        <v>107.6</v>
      </c>
      <c r="M157" s="12">
        <f t="shared" si="8"/>
        <v>118</v>
      </c>
    </row>
    <row r="158" spans="7:13">
      <c r="G158" s="11" t="s">
        <v>239</v>
      </c>
      <c r="H158" s="15">
        <v>17.600000000000001</v>
      </c>
      <c r="I158" s="13">
        <v>22</v>
      </c>
      <c r="J158" s="13">
        <v>89</v>
      </c>
      <c r="K158" s="12">
        <f t="shared" si="6"/>
        <v>93.4</v>
      </c>
      <c r="L158" s="12">
        <f t="shared" si="7"/>
        <v>102.2</v>
      </c>
      <c r="M158" s="12">
        <f t="shared" si="8"/>
        <v>111</v>
      </c>
    </row>
    <row r="159" spans="7:13">
      <c r="G159" s="11" t="s">
        <v>347</v>
      </c>
      <c r="H159" s="15">
        <v>20</v>
      </c>
      <c r="I159" s="13">
        <v>25</v>
      </c>
      <c r="J159" s="14">
        <v>235</v>
      </c>
      <c r="K159" s="12">
        <f t="shared" si="6"/>
        <v>240</v>
      </c>
      <c r="L159" s="12">
        <f t="shared" si="7"/>
        <v>250</v>
      </c>
      <c r="M159" s="12">
        <f t="shared" si="8"/>
        <v>260</v>
      </c>
    </row>
    <row r="160" spans="7:13">
      <c r="G160" s="11" t="s">
        <v>348</v>
      </c>
      <c r="H160" s="15">
        <v>18.400000000000002</v>
      </c>
      <c r="I160" s="14">
        <v>23</v>
      </c>
      <c r="J160" s="14">
        <v>133</v>
      </c>
      <c r="K160" s="12">
        <f t="shared" si="6"/>
        <v>137.6</v>
      </c>
      <c r="L160" s="12">
        <f t="shared" si="7"/>
        <v>146.80000000000001</v>
      </c>
      <c r="M160" s="12">
        <f t="shared" si="8"/>
        <v>156</v>
      </c>
    </row>
    <row r="161" spans="7:13">
      <c r="G161" s="11" t="s">
        <v>349</v>
      </c>
      <c r="H161" s="15">
        <v>18.400000000000002</v>
      </c>
      <c r="I161" s="14">
        <v>23</v>
      </c>
      <c r="J161" s="14">
        <v>133</v>
      </c>
      <c r="K161" s="12">
        <f t="shared" si="6"/>
        <v>137.6</v>
      </c>
      <c r="L161" s="12">
        <f t="shared" si="7"/>
        <v>146.80000000000001</v>
      </c>
      <c r="M161" s="12">
        <f t="shared" si="8"/>
        <v>156</v>
      </c>
    </row>
    <row r="162" spans="7:13">
      <c r="G162" s="11" t="s">
        <v>240</v>
      </c>
      <c r="H162" s="15">
        <v>24.8</v>
      </c>
      <c r="I162" s="13">
        <v>31</v>
      </c>
      <c r="J162" s="13">
        <v>105</v>
      </c>
      <c r="K162" s="12">
        <f t="shared" si="6"/>
        <v>111.2</v>
      </c>
      <c r="L162" s="12">
        <f t="shared" si="7"/>
        <v>123.6</v>
      </c>
      <c r="M162" s="12">
        <f t="shared" si="8"/>
        <v>136</v>
      </c>
    </row>
    <row r="163" spans="7:13">
      <c r="G163" s="11" t="s">
        <v>241</v>
      </c>
      <c r="H163" s="15">
        <v>25.6</v>
      </c>
      <c r="I163" s="13">
        <v>32</v>
      </c>
      <c r="J163" s="13">
        <v>105</v>
      </c>
      <c r="K163" s="12">
        <f t="shared" si="6"/>
        <v>111.4</v>
      </c>
      <c r="L163" s="12">
        <f t="shared" si="7"/>
        <v>124.2</v>
      </c>
      <c r="M163" s="12">
        <f t="shared" si="8"/>
        <v>137</v>
      </c>
    </row>
    <row r="164" spans="7:13">
      <c r="G164" s="11" t="s">
        <v>242</v>
      </c>
      <c r="H164" s="15">
        <v>22.400000000000002</v>
      </c>
      <c r="I164" s="13">
        <v>28</v>
      </c>
      <c r="J164" s="13">
        <v>79</v>
      </c>
      <c r="K164" s="12">
        <f t="shared" si="6"/>
        <v>84.6</v>
      </c>
      <c r="L164" s="12">
        <f t="shared" si="7"/>
        <v>95.8</v>
      </c>
      <c r="M164" s="12">
        <f t="shared" si="8"/>
        <v>107</v>
      </c>
    </row>
    <row r="165" spans="7:13">
      <c r="G165" s="11" t="s">
        <v>243</v>
      </c>
      <c r="H165" s="15">
        <v>24</v>
      </c>
      <c r="I165" s="14">
        <v>30</v>
      </c>
      <c r="J165" s="14">
        <v>147</v>
      </c>
      <c r="K165" s="12">
        <f t="shared" si="6"/>
        <v>153</v>
      </c>
      <c r="L165" s="12">
        <f t="shared" si="7"/>
        <v>165</v>
      </c>
      <c r="M165" s="12">
        <f t="shared" si="8"/>
        <v>177</v>
      </c>
    </row>
    <row r="166" spans="7:13">
      <c r="G166" s="11" t="s">
        <v>244</v>
      </c>
      <c r="H166" s="15">
        <v>37.6</v>
      </c>
      <c r="I166" s="13">
        <v>47</v>
      </c>
      <c r="J166" s="13">
        <v>181</v>
      </c>
      <c r="K166" s="12">
        <f t="shared" si="6"/>
        <v>190.4</v>
      </c>
      <c r="L166" s="12">
        <f t="shared" si="7"/>
        <v>209.2</v>
      </c>
      <c r="M166" s="12">
        <f t="shared" si="8"/>
        <v>228</v>
      </c>
    </row>
    <row r="167" spans="7:13">
      <c r="G167" s="11" t="s">
        <v>245</v>
      </c>
      <c r="H167" s="15">
        <v>36.800000000000004</v>
      </c>
      <c r="I167" s="13">
        <v>46</v>
      </c>
      <c r="J167" s="13">
        <v>186</v>
      </c>
      <c r="K167" s="12">
        <f t="shared" si="6"/>
        <v>195.2</v>
      </c>
      <c r="L167" s="12">
        <f t="shared" si="7"/>
        <v>213.6</v>
      </c>
      <c r="M167" s="12">
        <f t="shared" si="8"/>
        <v>232</v>
      </c>
    </row>
    <row r="168" spans="7:13">
      <c r="G168" s="11" t="s">
        <v>246</v>
      </c>
      <c r="H168" s="15">
        <v>36.800000000000004</v>
      </c>
      <c r="I168" s="13">
        <v>46</v>
      </c>
      <c r="J168" s="13">
        <v>181</v>
      </c>
      <c r="K168" s="12">
        <f t="shared" si="6"/>
        <v>190.2</v>
      </c>
      <c r="L168" s="12">
        <f t="shared" si="7"/>
        <v>208.6</v>
      </c>
      <c r="M168" s="12">
        <f t="shared" si="8"/>
        <v>227</v>
      </c>
    </row>
    <row r="169" spans="7:13">
      <c r="G169" s="11" t="s">
        <v>247</v>
      </c>
      <c r="H169" s="15">
        <v>44</v>
      </c>
      <c r="I169" s="13">
        <v>55</v>
      </c>
      <c r="J169" s="13">
        <v>140</v>
      </c>
      <c r="K169" s="12">
        <f t="shared" si="6"/>
        <v>151</v>
      </c>
      <c r="L169" s="12">
        <f t="shared" si="7"/>
        <v>173</v>
      </c>
      <c r="M169" s="12">
        <f t="shared" si="8"/>
        <v>195</v>
      </c>
    </row>
    <row r="170" spans="7:13">
      <c r="G170" s="11" t="s">
        <v>248</v>
      </c>
      <c r="H170" s="15">
        <v>44</v>
      </c>
      <c r="I170" s="13">
        <v>55</v>
      </c>
      <c r="J170" s="13">
        <v>186</v>
      </c>
      <c r="K170" s="12">
        <f t="shared" si="6"/>
        <v>197</v>
      </c>
      <c r="L170" s="12">
        <f t="shared" si="7"/>
        <v>219</v>
      </c>
      <c r="M170" s="12">
        <f t="shared" si="8"/>
        <v>241</v>
      </c>
    </row>
    <row r="171" spans="7:13">
      <c r="G171" s="11" t="s">
        <v>249</v>
      </c>
      <c r="H171" s="15">
        <v>42.400000000000006</v>
      </c>
      <c r="I171" s="13">
        <v>53</v>
      </c>
      <c r="J171" s="13">
        <v>180</v>
      </c>
      <c r="K171" s="12">
        <f t="shared" si="6"/>
        <v>190.6</v>
      </c>
      <c r="L171" s="12">
        <f t="shared" si="7"/>
        <v>211.8</v>
      </c>
      <c r="M171" s="12">
        <f t="shared" si="8"/>
        <v>233</v>
      </c>
    </row>
    <row r="172" spans="7:13">
      <c r="G172" s="11" t="s">
        <v>250</v>
      </c>
      <c r="H172" s="15">
        <v>28</v>
      </c>
      <c r="I172" s="13">
        <v>35</v>
      </c>
      <c r="J172" s="13">
        <v>190</v>
      </c>
      <c r="K172" s="12">
        <f t="shared" si="6"/>
        <v>197</v>
      </c>
      <c r="L172" s="12">
        <f t="shared" si="7"/>
        <v>211</v>
      </c>
      <c r="M172" s="12">
        <f t="shared" si="8"/>
        <v>225</v>
      </c>
    </row>
    <row r="173" spans="7:13">
      <c r="G173" s="11" t="s">
        <v>251</v>
      </c>
      <c r="H173" s="15">
        <v>17.600000000000001</v>
      </c>
      <c r="I173" s="13">
        <v>22</v>
      </c>
      <c r="J173" s="13">
        <v>97</v>
      </c>
      <c r="K173" s="12">
        <f t="shared" si="6"/>
        <v>101.4</v>
      </c>
      <c r="L173" s="12">
        <f t="shared" si="7"/>
        <v>110.2</v>
      </c>
      <c r="M173" s="12">
        <f t="shared" si="8"/>
        <v>119</v>
      </c>
    </row>
    <row r="174" spans="7:13">
      <c r="G174" s="11" t="s">
        <v>252</v>
      </c>
      <c r="H174" s="15">
        <v>37.6</v>
      </c>
      <c r="I174" s="13">
        <v>47</v>
      </c>
      <c r="J174" s="13">
        <v>145</v>
      </c>
      <c r="K174" s="12">
        <f t="shared" si="6"/>
        <v>154.4</v>
      </c>
      <c r="L174" s="12">
        <f t="shared" si="7"/>
        <v>173.2</v>
      </c>
      <c r="M174" s="12">
        <f t="shared" si="8"/>
        <v>192</v>
      </c>
    </row>
    <row r="175" spans="7:13">
      <c r="G175" s="11" t="s">
        <v>253</v>
      </c>
      <c r="H175" s="15">
        <v>41.6</v>
      </c>
      <c r="I175" s="13">
        <v>52</v>
      </c>
      <c r="J175" s="13">
        <v>198</v>
      </c>
      <c r="K175" s="12">
        <f t="shared" si="6"/>
        <v>208.4</v>
      </c>
      <c r="L175" s="12">
        <f t="shared" si="7"/>
        <v>229.2</v>
      </c>
      <c r="M175" s="12">
        <f t="shared" si="8"/>
        <v>250</v>
      </c>
    </row>
    <row r="176" spans="7:13">
      <c r="G176" s="11" t="s">
        <v>254</v>
      </c>
      <c r="H176" s="15">
        <v>47.2</v>
      </c>
      <c r="I176" s="14">
        <v>59</v>
      </c>
      <c r="J176" s="14">
        <v>277</v>
      </c>
      <c r="K176" s="12">
        <f t="shared" si="6"/>
        <v>288.8</v>
      </c>
      <c r="L176" s="12">
        <f t="shared" si="7"/>
        <v>312.39999999999998</v>
      </c>
      <c r="M176" s="12">
        <f t="shared" si="8"/>
        <v>336</v>
      </c>
    </row>
    <row r="177" spans="7:13">
      <c r="G177" s="11" t="s">
        <v>255</v>
      </c>
      <c r="H177" s="15">
        <v>21.6</v>
      </c>
      <c r="I177" s="13">
        <v>27</v>
      </c>
      <c r="J177" s="13">
        <v>121</v>
      </c>
      <c r="K177" s="12">
        <f t="shared" si="6"/>
        <v>126.4</v>
      </c>
      <c r="L177" s="12">
        <f t="shared" si="7"/>
        <v>137.19999999999999</v>
      </c>
      <c r="M177" s="12">
        <f t="shared" si="8"/>
        <v>148</v>
      </c>
    </row>
    <row r="178" spans="7:13">
      <c r="G178" s="11" t="s">
        <v>256</v>
      </c>
      <c r="H178" s="15">
        <v>24.8</v>
      </c>
      <c r="I178" s="13">
        <v>31</v>
      </c>
      <c r="J178" s="13">
        <v>126</v>
      </c>
      <c r="K178" s="12">
        <f t="shared" si="6"/>
        <v>132.19999999999999</v>
      </c>
      <c r="L178" s="12">
        <f t="shared" si="7"/>
        <v>144.6</v>
      </c>
      <c r="M178" s="12">
        <f t="shared" si="8"/>
        <v>157</v>
      </c>
    </row>
    <row r="179" spans="7:13">
      <c r="G179" s="11" t="s">
        <v>257</v>
      </c>
      <c r="H179" s="15">
        <v>22.400000000000002</v>
      </c>
      <c r="I179" s="13">
        <v>28</v>
      </c>
      <c r="J179" s="13">
        <v>144</v>
      </c>
      <c r="K179" s="12">
        <f t="shared" si="6"/>
        <v>149.6</v>
      </c>
      <c r="L179" s="12">
        <f t="shared" si="7"/>
        <v>160.80000000000001</v>
      </c>
      <c r="M179" s="12">
        <f t="shared" si="8"/>
        <v>172</v>
      </c>
    </row>
    <row r="180" spans="7:13">
      <c r="G180" s="11" t="s">
        <v>258</v>
      </c>
      <c r="H180" s="15">
        <v>24</v>
      </c>
      <c r="I180" s="13">
        <v>30</v>
      </c>
      <c r="J180" s="13">
        <v>103</v>
      </c>
      <c r="K180" s="12">
        <f t="shared" si="6"/>
        <v>109</v>
      </c>
      <c r="L180" s="12">
        <f t="shared" si="7"/>
        <v>121</v>
      </c>
      <c r="M180" s="12">
        <f t="shared" si="8"/>
        <v>133</v>
      </c>
    </row>
    <row r="181" spans="7:13">
      <c r="G181" s="11" t="s">
        <v>259</v>
      </c>
      <c r="H181" s="15">
        <v>28</v>
      </c>
      <c r="I181" s="13">
        <v>35</v>
      </c>
      <c r="J181" s="13">
        <v>131</v>
      </c>
      <c r="K181" s="12">
        <f t="shared" si="6"/>
        <v>138</v>
      </c>
      <c r="L181" s="12">
        <f t="shared" si="7"/>
        <v>152</v>
      </c>
      <c r="M181" s="12">
        <f t="shared" si="8"/>
        <v>166</v>
      </c>
    </row>
    <row r="182" spans="7:13">
      <c r="G182" s="11" t="s">
        <v>260</v>
      </c>
      <c r="H182" s="15">
        <v>28.8</v>
      </c>
      <c r="I182" s="13">
        <v>36</v>
      </c>
      <c r="J182" s="13">
        <v>142</v>
      </c>
      <c r="K182" s="12">
        <f t="shared" si="6"/>
        <v>149.19999999999999</v>
      </c>
      <c r="L182" s="12">
        <f t="shared" si="7"/>
        <v>163.6</v>
      </c>
      <c r="M182" s="12">
        <f t="shared" si="8"/>
        <v>178</v>
      </c>
    </row>
    <row r="183" spans="7:13">
      <c r="G183" s="11" t="s">
        <v>261</v>
      </c>
      <c r="H183" s="15">
        <v>22.400000000000002</v>
      </c>
      <c r="I183" s="13">
        <v>28</v>
      </c>
      <c r="J183" s="13">
        <v>103</v>
      </c>
      <c r="K183" s="12">
        <f t="shared" si="6"/>
        <v>108.6</v>
      </c>
      <c r="L183" s="12">
        <f t="shared" si="7"/>
        <v>119.8</v>
      </c>
      <c r="M183" s="12">
        <f t="shared" si="8"/>
        <v>131</v>
      </c>
    </row>
    <row r="184" spans="7:13">
      <c r="G184" s="11" t="s">
        <v>262</v>
      </c>
      <c r="H184" s="15">
        <v>24</v>
      </c>
      <c r="I184" s="13">
        <v>30</v>
      </c>
      <c r="J184" s="13">
        <v>112</v>
      </c>
      <c r="K184" s="12">
        <f t="shared" si="6"/>
        <v>118</v>
      </c>
      <c r="L184" s="12">
        <f t="shared" si="7"/>
        <v>130</v>
      </c>
      <c r="M184" s="12">
        <f t="shared" si="8"/>
        <v>142</v>
      </c>
    </row>
    <row r="185" spans="7:13">
      <c r="G185" s="11" t="s">
        <v>263</v>
      </c>
      <c r="H185" s="15">
        <v>21.6</v>
      </c>
      <c r="I185" s="13">
        <v>27</v>
      </c>
      <c r="J185" s="13">
        <v>195</v>
      </c>
      <c r="K185" s="12">
        <f t="shared" si="6"/>
        <v>200.4</v>
      </c>
      <c r="L185" s="12">
        <f t="shared" si="7"/>
        <v>211.2</v>
      </c>
      <c r="M185" s="12">
        <f t="shared" si="8"/>
        <v>222</v>
      </c>
    </row>
    <row r="186" spans="7:13">
      <c r="G186" s="11" t="s">
        <v>264</v>
      </c>
      <c r="H186" s="15">
        <v>21.6</v>
      </c>
      <c r="I186" s="13">
        <v>27</v>
      </c>
      <c r="J186" s="13">
        <v>130</v>
      </c>
      <c r="K186" s="12">
        <f t="shared" si="6"/>
        <v>135.4</v>
      </c>
      <c r="L186" s="12">
        <f t="shared" si="7"/>
        <v>146.19999999999999</v>
      </c>
      <c r="M186" s="12">
        <f t="shared" si="8"/>
        <v>157</v>
      </c>
    </row>
    <row r="187" spans="7:13">
      <c r="G187" s="11" t="s">
        <v>265</v>
      </c>
      <c r="H187" s="15">
        <v>24</v>
      </c>
      <c r="I187" s="13">
        <v>30</v>
      </c>
      <c r="J187" s="13">
        <v>129</v>
      </c>
      <c r="K187" s="12">
        <f t="shared" si="6"/>
        <v>135</v>
      </c>
      <c r="L187" s="12">
        <f t="shared" si="7"/>
        <v>147</v>
      </c>
      <c r="M187" s="12">
        <f t="shared" si="8"/>
        <v>159</v>
      </c>
    </row>
    <row r="188" spans="7:13">
      <c r="G188" s="11" t="s">
        <v>266</v>
      </c>
      <c r="H188" s="15">
        <v>19.200000000000003</v>
      </c>
      <c r="I188" s="13">
        <v>24</v>
      </c>
      <c r="J188" s="13">
        <v>109</v>
      </c>
      <c r="K188" s="12">
        <f t="shared" si="6"/>
        <v>113.8</v>
      </c>
      <c r="L188" s="12">
        <f t="shared" si="7"/>
        <v>123.4</v>
      </c>
      <c r="M188" s="12">
        <f t="shared" si="8"/>
        <v>133</v>
      </c>
    </row>
    <row r="189" spans="7:13">
      <c r="G189" s="11" t="s">
        <v>267</v>
      </c>
      <c r="H189" s="15">
        <v>33.6</v>
      </c>
      <c r="I189" s="13">
        <v>42</v>
      </c>
      <c r="J189" s="13">
        <v>159</v>
      </c>
      <c r="K189" s="12">
        <f t="shared" si="6"/>
        <v>167.4</v>
      </c>
      <c r="L189" s="12">
        <f t="shared" si="7"/>
        <v>184.2</v>
      </c>
      <c r="M189" s="12">
        <f t="shared" si="8"/>
        <v>201</v>
      </c>
    </row>
    <row r="190" spans="7:13">
      <c r="G190" s="11" t="s">
        <v>268</v>
      </c>
      <c r="H190" s="15">
        <v>24.8</v>
      </c>
      <c r="I190" s="13">
        <v>31</v>
      </c>
      <c r="J190" s="13">
        <v>140</v>
      </c>
      <c r="K190" s="12">
        <f t="shared" si="6"/>
        <v>146.19999999999999</v>
      </c>
      <c r="L190" s="12">
        <f t="shared" si="7"/>
        <v>158.6</v>
      </c>
      <c r="M190" s="12">
        <f t="shared" si="8"/>
        <v>171</v>
      </c>
    </row>
    <row r="191" spans="7:13">
      <c r="G191" s="11" t="s">
        <v>269</v>
      </c>
      <c r="H191" s="15">
        <v>17.600000000000001</v>
      </c>
      <c r="I191" s="13">
        <v>22</v>
      </c>
      <c r="J191" s="14">
        <v>85</v>
      </c>
      <c r="K191" s="12">
        <f t="shared" si="6"/>
        <v>89.4</v>
      </c>
      <c r="L191" s="12">
        <f t="shared" si="7"/>
        <v>98.2</v>
      </c>
      <c r="M191" s="12">
        <f t="shared" si="8"/>
        <v>107</v>
      </c>
    </row>
    <row r="192" spans="7:13">
      <c r="G192" s="11" t="s">
        <v>270</v>
      </c>
      <c r="H192" s="15">
        <v>33.6</v>
      </c>
      <c r="I192" s="14">
        <v>42</v>
      </c>
      <c r="J192" s="14">
        <v>174</v>
      </c>
      <c r="K192" s="12">
        <f t="shared" si="6"/>
        <v>182.4</v>
      </c>
      <c r="L192" s="12">
        <f t="shared" si="7"/>
        <v>199.2</v>
      </c>
      <c r="M192" s="12">
        <f t="shared" si="8"/>
        <v>216</v>
      </c>
    </row>
    <row r="193" spans="7:13">
      <c r="G193" s="11" t="s">
        <v>271</v>
      </c>
      <c r="H193" s="15">
        <v>28.8</v>
      </c>
      <c r="I193" s="13">
        <v>36</v>
      </c>
      <c r="J193" s="13">
        <v>97</v>
      </c>
      <c r="K193" s="12">
        <f t="shared" si="6"/>
        <v>104.2</v>
      </c>
      <c r="L193" s="12">
        <f t="shared" si="7"/>
        <v>118.6</v>
      </c>
      <c r="M193" s="12">
        <f t="shared" si="8"/>
        <v>133</v>
      </c>
    </row>
    <row r="194" spans="7:13">
      <c r="G194" s="11" t="s">
        <v>272</v>
      </c>
      <c r="H194" s="15">
        <v>24</v>
      </c>
      <c r="I194" s="14">
        <v>30</v>
      </c>
      <c r="J194" s="14">
        <v>114</v>
      </c>
      <c r="K194" s="12">
        <f t="shared" si="6"/>
        <v>120</v>
      </c>
      <c r="L194" s="12">
        <f t="shared" si="7"/>
        <v>132</v>
      </c>
      <c r="M194" s="12">
        <f t="shared" si="8"/>
        <v>144</v>
      </c>
    </row>
    <row r="195" spans="7:13">
      <c r="G195" s="11" t="s">
        <v>273</v>
      </c>
      <c r="H195" s="15">
        <v>25.6</v>
      </c>
      <c r="I195" s="13">
        <v>32</v>
      </c>
      <c r="J195" s="13">
        <v>118</v>
      </c>
      <c r="K195" s="12">
        <f t="shared" ref="K195:K226" si="9">SUM(J195+(I195*20%))</f>
        <v>124.4</v>
      </c>
      <c r="L195" s="12">
        <f t="shared" ref="L195:L226" si="10">SUM(J195+(I195*60%))</f>
        <v>137.19999999999999</v>
      </c>
      <c r="M195" s="12">
        <f t="shared" ref="M195:M226" si="11">SUM(J195+I195)</f>
        <v>150</v>
      </c>
    </row>
    <row r="196" spans="7:13">
      <c r="G196" s="11" t="s">
        <v>274</v>
      </c>
      <c r="H196" s="15">
        <v>19.200000000000003</v>
      </c>
      <c r="I196" s="14">
        <v>24</v>
      </c>
      <c r="J196" s="14">
        <v>102</v>
      </c>
      <c r="K196" s="12">
        <f t="shared" si="9"/>
        <v>106.8</v>
      </c>
      <c r="L196" s="12">
        <f t="shared" si="10"/>
        <v>116.4</v>
      </c>
      <c r="M196" s="12">
        <f t="shared" si="11"/>
        <v>126</v>
      </c>
    </row>
    <row r="197" spans="7:13">
      <c r="G197" s="11" t="s">
        <v>346</v>
      </c>
      <c r="H197" s="15">
        <v>44</v>
      </c>
      <c r="I197" s="13">
        <v>55</v>
      </c>
      <c r="J197" s="13">
        <v>203</v>
      </c>
      <c r="K197" s="12">
        <f t="shared" si="9"/>
        <v>214</v>
      </c>
      <c r="L197" s="12">
        <f t="shared" si="10"/>
        <v>236</v>
      </c>
      <c r="M197" s="12">
        <f t="shared" si="11"/>
        <v>258</v>
      </c>
    </row>
    <row r="198" spans="7:13">
      <c r="G198" s="11" t="s">
        <v>275</v>
      </c>
      <c r="H198" s="15">
        <v>28</v>
      </c>
      <c r="I198" s="13">
        <v>35</v>
      </c>
      <c r="J198" s="13">
        <v>155</v>
      </c>
      <c r="K198" s="12">
        <f t="shared" si="9"/>
        <v>162</v>
      </c>
      <c r="L198" s="12">
        <f t="shared" si="10"/>
        <v>176</v>
      </c>
      <c r="M198" s="12">
        <f t="shared" si="11"/>
        <v>190</v>
      </c>
    </row>
    <row r="199" spans="7:13">
      <c r="G199" s="11" t="s">
        <v>276</v>
      </c>
      <c r="H199" s="15">
        <v>20.8</v>
      </c>
      <c r="I199" s="13">
        <v>26</v>
      </c>
      <c r="J199" s="13">
        <v>77</v>
      </c>
      <c r="K199" s="12">
        <f t="shared" si="9"/>
        <v>82.2</v>
      </c>
      <c r="L199" s="12">
        <f t="shared" si="10"/>
        <v>92.6</v>
      </c>
      <c r="M199" s="12">
        <f t="shared" si="11"/>
        <v>103</v>
      </c>
    </row>
    <row r="200" spans="7:13">
      <c r="G200" s="11" t="s">
        <v>277</v>
      </c>
      <c r="H200" s="15">
        <v>20.8</v>
      </c>
      <c r="I200" s="14">
        <v>26</v>
      </c>
      <c r="J200" s="14">
        <v>110</v>
      </c>
      <c r="K200" s="12">
        <f t="shared" si="9"/>
        <v>115.2</v>
      </c>
      <c r="L200" s="12">
        <f t="shared" si="10"/>
        <v>125.6</v>
      </c>
      <c r="M200" s="12">
        <f t="shared" si="11"/>
        <v>136</v>
      </c>
    </row>
    <row r="201" spans="7:13">
      <c r="G201" s="11" t="s">
        <v>278</v>
      </c>
      <c r="H201" s="15">
        <v>28.8</v>
      </c>
      <c r="I201" s="14">
        <v>36</v>
      </c>
      <c r="J201" s="14">
        <v>120</v>
      </c>
      <c r="K201" s="12">
        <f t="shared" si="9"/>
        <v>127.2</v>
      </c>
      <c r="L201" s="12">
        <f t="shared" si="10"/>
        <v>141.6</v>
      </c>
      <c r="M201" s="12">
        <f t="shared" si="11"/>
        <v>156</v>
      </c>
    </row>
    <row r="202" spans="7:13">
      <c r="G202" s="11" t="s">
        <v>279</v>
      </c>
      <c r="H202" s="15">
        <v>16</v>
      </c>
      <c r="I202" s="14">
        <v>20</v>
      </c>
      <c r="J202" s="14">
        <v>107</v>
      </c>
      <c r="K202" s="12">
        <f t="shared" si="9"/>
        <v>111</v>
      </c>
      <c r="L202" s="12">
        <f t="shared" si="10"/>
        <v>119</v>
      </c>
      <c r="M202" s="12">
        <f t="shared" si="11"/>
        <v>127</v>
      </c>
    </row>
    <row r="203" spans="7:13">
      <c r="G203" s="11" t="s">
        <v>280</v>
      </c>
      <c r="H203" s="15">
        <v>26.400000000000002</v>
      </c>
      <c r="I203" s="13">
        <v>33</v>
      </c>
      <c r="J203" s="13">
        <v>144</v>
      </c>
      <c r="K203" s="12">
        <f t="shared" si="9"/>
        <v>150.6</v>
      </c>
      <c r="L203" s="12">
        <f t="shared" si="10"/>
        <v>163.80000000000001</v>
      </c>
      <c r="M203" s="12">
        <f t="shared" si="11"/>
        <v>177</v>
      </c>
    </row>
    <row r="204" spans="7:13">
      <c r="G204" s="11" t="s">
        <v>281</v>
      </c>
      <c r="H204" s="15">
        <v>18.400000000000002</v>
      </c>
      <c r="I204" s="14">
        <v>23</v>
      </c>
      <c r="J204" s="14">
        <v>135</v>
      </c>
      <c r="K204" s="12">
        <f t="shared" si="9"/>
        <v>139.6</v>
      </c>
      <c r="L204" s="12">
        <f t="shared" si="10"/>
        <v>148.80000000000001</v>
      </c>
      <c r="M204" s="12">
        <f t="shared" si="11"/>
        <v>158</v>
      </c>
    </row>
    <row r="205" spans="7:13">
      <c r="G205" s="11" t="s">
        <v>282</v>
      </c>
      <c r="H205" s="15">
        <v>27.200000000000003</v>
      </c>
      <c r="I205" s="13">
        <v>34</v>
      </c>
      <c r="J205" s="13">
        <v>143</v>
      </c>
      <c r="K205" s="12">
        <f t="shared" si="9"/>
        <v>149.80000000000001</v>
      </c>
      <c r="L205" s="12">
        <f t="shared" si="10"/>
        <v>163.4</v>
      </c>
      <c r="M205" s="12">
        <f t="shared" si="11"/>
        <v>177</v>
      </c>
    </row>
    <row r="206" spans="7:13">
      <c r="G206" s="11" t="s">
        <v>283</v>
      </c>
      <c r="H206" s="15">
        <v>16.8</v>
      </c>
      <c r="I206" s="13">
        <v>21</v>
      </c>
      <c r="J206" s="13">
        <v>98</v>
      </c>
      <c r="K206" s="12">
        <f t="shared" si="9"/>
        <v>102.2</v>
      </c>
      <c r="L206" s="12">
        <f t="shared" si="10"/>
        <v>110.6</v>
      </c>
      <c r="M206" s="12">
        <f t="shared" si="11"/>
        <v>119</v>
      </c>
    </row>
    <row r="207" spans="7:13">
      <c r="G207" s="11" t="s">
        <v>284</v>
      </c>
      <c r="H207" s="15">
        <v>20.8</v>
      </c>
      <c r="I207" s="13">
        <v>26</v>
      </c>
      <c r="J207" s="13">
        <v>85</v>
      </c>
      <c r="K207" s="12">
        <f t="shared" si="9"/>
        <v>90.2</v>
      </c>
      <c r="L207" s="12">
        <f t="shared" si="10"/>
        <v>100.6</v>
      </c>
      <c r="M207" s="12">
        <f t="shared" si="11"/>
        <v>111</v>
      </c>
    </row>
    <row r="208" spans="7:13">
      <c r="G208" s="11" t="s">
        <v>285</v>
      </c>
      <c r="H208" s="15">
        <v>26.400000000000002</v>
      </c>
      <c r="I208" s="14">
        <v>33</v>
      </c>
      <c r="J208" s="14">
        <v>113</v>
      </c>
      <c r="K208" s="12">
        <f t="shared" si="9"/>
        <v>119.6</v>
      </c>
      <c r="L208" s="12">
        <f t="shared" si="10"/>
        <v>132.80000000000001</v>
      </c>
      <c r="M208" s="12">
        <f t="shared" si="11"/>
        <v>146</v>
      </c>
    </row>
    <row r="209" spans="7:13">
      <c r="G209" s="11" t="s">
        <v>286</v>
      </c>
      <c r="H209" s="15">
        <v>22.400000000000002</v>
      </c>
      <c r="I209" s="13">
        <v>28</v>
      </c>
      <c r="J209" s="13">
        <v>104</v>
      </c>
      <c r="K209" s="12">
        <f t="shared" si="9"/>
        <v>109.6</v>
      </c>
      <c r="L209" s="12">
        <f t="shared" si="10"/>
        <v>120.8</v>
      </c>
      <c r="M209" s="12">
        <f t="shared" si="11"/>
        <v>132</v>
      </c>
    </row>
    <row r="210" spans="7:13">
      <c r="G210" s="11" t="s">
        <v>287</v>
      </c>
      <c r="H210" s="15">
        <v>29.6</v>
      </c>
      <c r="I210" s="13">
        <v>37</v>
      </c>
      <c r="J210" s="13">
        <v>127</v>
      </c>
      <c r="K210" s="12">
        <f t="shared" si="9"/>
        <v>134.4</v>
      </c>
      <c r="L210" s="12">
        <f t="shared" si="10"/>
        <v>149.19999999999999</v>
      </c>
      <c r="M210" s="12">
        <f t="shared" si="11"/>
        <v>164</v>
      </c>
    </row>
    <row r="211" spans="7:13">
      <c r="G211" s="11" t="s">
        <v>288</v>
      </c>
      <c r="H211" s="15">
        <v>43.2</v>
      </c>
      <c r="I211" s="13">
        <v>54</v>
      </c>
      <c r="J211" s="13">
        <v>156</v>
      </c>
      <c r="K211" s="12">
        <f t="shared" si="9"/>
        <v>166.8</v>
      </c>
      <c r="L211" s="12">
        <f t="shared" si="10"/>
        <v>188.4</v>
      </c>
      <c r="M211" s="12">
        <f t="shared" si="11"/>
        <v>210</v>
      </c>
    </row>
    <row r="212" spans="7:13">
      <c r="G212" s="11" t="s">
        <v>292</v>
      </c>
      <c r="H212" s="15">
        <v>51.2</v>
      </c>
      <c r="I212" s="13">
        <v>64</v>
      </c>
      <c r="J212" s="13">
        <v>182</v>
      </c>
      <c r="K212" s="12">
        <f t="shared" si="9"/>
        <v>194.8</v>
      </c>
      <c r="L212" s="12">
        <f t="shared" si="10"/>
        <v>220.4</v>
      </c>
      <c r="M212" s="12">
        <f t="shared" si="11"/>
        <v>246</v>
      </c>
    </row>
    <row r="213" spans="7:13">
      <c r="G213" s="11" t="s">
        <v>293</v>
      </c>
      <c r="H213" s="15">
        <v>41.6</v>
      </c>
      <c r="I213" s="13">
        <v>52</v>
      </c>
      <c r="J213" s="13">
        <v>333</v>
      </c>
      <c r="K213" s="12">
        <f t="shared" si="9"/>
        <v>343.4</v>
      </c>
      <c r="L213" s="12">
        <f t="shared" si="10"/>
        <v>364.2</v>
      </c>
      <c r="M213" s="12">
        <f t="shared" si="11"/>
        <v>385</v>
      </c>
    </row>
    <row r="214" spans="7:13">
      <c r="G214" s="11" t="s">
        <v>294</v>
      </c>
      <c r="H214" s="15">
        <v>43.2</v>
      </c>
      <c r="I214" s="13">
        <v>54</v>
      </c>
      <c r="J214" s="13">
        <v>233</v>
      </c>
      <c r="K214" s="12">
        <f t="shared" si="9"/>
        <v>243.8</v>
      </c>
      <c r="L214" s="12">
        <f t="shared" si="10"/>
        <v>265.39999999999998</v>
      </c>
      <c r="M214" s="12">
        <f t="shared" si="11"/>
        <v>287</v>
      </c>
    </row>
    <row r="215" spans="7:13">
      <c r="G215" s="11" t="s">
        <v>295</v>
      </c>
      <c r="H215" s="15">
        <v>40.800000000000004</v>
      </c>
      <c r="I215" s="13">
        <v>51</v>
      </c>
      <c r="J215" s="13">
        <v>204</v>
      </c>
      <c r="K215" s="12">
        <f t="shared" si="9"/>
        <v>214.2</v>
      </c>
      <c r="L215" s="12">
        <f t="shared" si="10"/>
        <v>234.6</v>
      </c>
      <c r="M215" s="12">
        <f t="shared" si="11"/>
        <v>255</v>
      </c>
    </row>
    <row r="216" spans="7:13">
      <c r="G216" s="11" t="s">
        <v>296</v>
      </c>
      <c r="H216" s="15">
        <v>42.400000000000006</v>
      </c>
      <c r="I216" s="13">
        <v>53</v>
      </c>
      <c r="J216" s="13">
        <v>262</v>
      </c>
      <c r="K216" s="12">
        <f t="shared" si="9"/>
        <v>272.60000000000002</v>
      </c>
      <c r="L216" s="12">
        <f t="shared" si="10"/>
        <v>293.8</v>
      </c>
      <c r="M216" s="12">
        <f t="shared" si="11"/>
        <v>315</v>
      </c>
    </row>
    <row r="217" spans="7:13">
      <c r="G217" s="11" t="s">
        <v>297</v>
      </c>
      <c r="H217" s="15">
        <v>43.2</v>
      </c>
      <c r="I217" s="13">
        <v>54</v>
      </c>
      <c r="J217" s="13">
        <v>256</v>
      </c>
      <c r="K217" s="12">
        <f t="shared" si="9"/>
        <v>266.8</v>
      </c>
      <c r="L217" s="12">
        <f t="shared" si="10"/>
        <v>288.39999999999998</v>
      </c>
      <c r="M217" s="12">
        <f t="shared" si="11"/>
        <v>310</v>
      </c>
    </row>
    <row r="218" spans="7:13">
      <c r="G218" s="11" t="s">
        <v>298</v>
      </c>
      <c r="H218" s="15">
        <v>44</v>
      </c>
      <c r="I218" s="13">
        <v>55</v>
      </c>
      <c r="J218" s="13">
        <v>308</v>
      </c>
      <c r="K218" s="12">
        <f t="shared" si="9"/>
        <v>319</v>
      </c>
      <c r="L218" s="12">
        <f t="shared" si="10"/>
        <v>341</v>
      </c>
      <c r="M218" s="12">
        <f t="shared" si="11"/>
        <v>363</v>
      </c>
    </row>
    <row r="219" spans="7:13">
      <c r="G219" s="11" t="s">
        <v>299</v>
      </c>
      <c r="H219" s="15">
        <v>39.200000000000003</v>
      </c>
      <c r="I219" s="13">
        <v>49</v>
      </c>
      <c r="J219" s="13">
        <v>327</v>
      </c>
      <c r="K219" s="12">
        <f t="shared" si="9"/>
        <v>336.8</v>
      </c>
      <c r="L219" s="12">
        <f t="shared" si="10"/>
        <v>356.4</v>
      </c>
      <c r="M219" s="12">
        <f t="shared" si="11"/>
        <v>376</v>
      </c>
    </row>
    <row r="220" spans="7:13">
      <c r="G220" s="11" t="s">
        <v>300</v>
      </c>
      <c r="H220" s="15">
        <v>44</v>
      </c>
      <c r="I220" s="13">
        <v>55</v>
      </c>
      <c r="J220" s="13">
        <v>203</v>
      </c>
      <c r="K220" s="12">
        <f t="shared" si="9"/>
        <v>214</v>
      </c>
      <c r="L220" s="12">
        <f t="shared" si="10"/>
        <v>236</v>
      </c>
      <c r="M220" s="12">
        <f t="shared" si="11"/>
        <v>258</v>
      </c>
    </row>
    <row r="221" spans="7:13">
      <c r="G221" s="11" t="s">
        <v>301</v>
      </c>
      <c r="H221" s="15">
        <v>39.200000000000003</v>
      </c>
      <c r="I221" s="13">
        <v>49</v>
      </c>
      <c r="J221" s="13">
        <v>182</v>
      </c>
      <c r="K221" s="12">
        <f t="shared" si="9"/>
        <v>191.8</v>
      </c>
      <c r="L221" s="12">
        <f t="shared" si="10"/>
        <v>211.4</v>
      </c>
      <c r="M221" s="12">
        <f t="shared" si="11"/>
        <v>231</v>
      </c>
    </row>
    <row r="222" spans="7:13">
      <c r="G222" s="11" t="s">
        <v>302</v>
      </c>
      <c r="H222" s="15">
        <v>44</v>
      </c>
      <c r="I222" s="13">
        <v>55</v>
      </c>
      <c r="J222" s="13">
        <v>163</v>
      </c>
      <c r="K222" s="12">
        <f t="shared" si="9"/>
        <v>174</v>
      </c>
      <c r="L222" s="12">
        <f t="shared" si="10"/>
        <v>196</v>
      </c>
      <c r="M222" s="12">
        <f t="shared" si="11"/>
        <v>218</v>
      </c>
    </row>
    <row r="223" spans="7:13">
      <c r="G223" s="11" t="s">
        <v>303</v>
      </c>
      <c r="H223" s="15">
        <v>34.4</v>
      </c>
      <c r="I223" s="13">
        <v>43</v>
      </c>
      <c r="J223" s="13">
        <v>99</v>
      </c>
      <c r="K223" s="12">
        <f t="shared" si="9"/>
        <v>107.6</v>
      </c>
      <c r="L223" s="12">
        <f t="shared" si="10"/>
        <v>124.8</v>
      </c>
      <c r="M223" s="12">
        <f t="shared" si="11"/>
        <v>142</v>
      </c>
    </row>
    <row r="224" spans="7:13">
      <c r="G224" s="11" t="s">
        <v>289</v>
      </c>
      <c r="H224" s="15">
        <v>24</v>
      </c>
      <c r="I224" s="14">
        <v>30</v>
      </c>
      <c r="J224" s="14">
        <v>111</v>
      </c>
      <c r="K224" s="12">
        <f t="shared" si="9"/>
        <v>117</v>
      </c>
      <c r="L224" s="12">
        <f t="shared" si="10"/>
        <v>129</v>
      </c>
      <c r="M224" s="12">
        <f t="shared" si="11"/>
        <v>141</v>
      </c>
    </row>
    <row r="225" spans="7:13">
      <c r="G225" s="11" t="s">
        <v>290</v>
      </c>
      <c r="H225" s="15">
        <v>35.200000000000003</v>
      </c>
      <c r="I225" s="13">
        <v>44</v>
      </c>
      <c r="J225" s="13">
        <v>210</v>
      </c>
      <c r="K225" s="12">
        <f t="shared" si="9"/>
        <v>218.8</v>
      </c>
      <c r="L225" s="12">
        <f t="shared" si="10"/>
        <v>236.4</v>
      </c>
      <c r="M225" s="12">
        <f t="shared" si="11"/>
        <v>254</v>
      </c>
    </row>
    <row r="226" spans="7:13">
      <c r="G226" s="11" t="s">
        <v>291</v>
      </c>
      <c r="H226" s="15">
        <v>28</v>
      </c>
      <c r="I226" s="13">
        <v>35</v>
      </c>
      <c r="J226" s="13">
        <v>125</v>
      </c>
      <c r="K226" s="12">
        <f t="shared" si="9"/>
        <v>132</v>
      </c>
      <c r="L226" s="12">
        <f t="shared" si="10"/>
        <v>146</v>
      </c>
      <c r="M226" s="12">
        <f t="shared" si="11"/>
        <v>160</v>
      </c>
    </row>
  </sheetData>
  <sheetProtection algorithmName="SHA-512" hashValue="sUDOBOeCXxYqJxEIE+urYLAnLliCGRZWbmPmTFhEq17fJuA/OZQY3WO6SSRvePmWQz0PHRn2cHG5+wVs8TnjvA==" saltValue="eQt759mb+OFI1+FzKs3qqw==" spinCount="100000" sheet="1" objects="1" scenarios="1"/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34C3B-D5C6-A749-B773-7DC546FB52A4}">
  <sheetPr codeName="Tabelle3"/>
  <dimension ref="A1:B25"/>
  <sheetViews>
    <sheetView workbookViewId="0">
      <selection activeCell="C17" sqref="C17"/>
    </sheetView>
  </sheetViews>
  <sheetFormatPr baseColWidth="10" defaultRowHeight="15.6"/>
  <cols>
    <col min="1" max="1" width="30.09765625" bestFit="1" customWidth="1"/>
    <col min="2" max="2" width="8.3984375" bestFit="1" customWidth="1"/>
  </cols>
  <sheetData>
    <row r="1" spans="1:2">
      <c r="B1" s="2"/>
    </row>
    <row r="2" spans="1:2">
      <c r="B2" s="2"/>
    </row>
    <row r="3" spans="1:2">
      <c r="B3" s="2"/>
    </row>
    <row r="4" spans="1:2">
      <c r="A4" t="s">
        <v>26</v>
      </c>
      <c r="B4" s="2"/>
    </row>
    <row r="5" spans="1:2">
      <c r="B5" s="2"/>
    </row>
    <row r="6" spans="1:2">
      <c r="A6" t="s">
        <v>15</v>
      </c>
      <c r="B6" s="2">
        <v>0.35</v>
      </c>
    </row>
    <row r="7" spans="1:2">
      <c r="A7" t="s">
        <v>16</v>
      </c>
      <c r="B7" s="2">
        <v>0.02</v>
      </c>
    </row>
    <row r="8" spans="1:2">
      <c r="A8" t="s">
        <v>17</v>
      </c>
      <c r="B8" s="2"/>
    </row>
    <row r="9" spans="1:2">
      <c r="A9" t="s">
        <v>18</v>
      </c>
      <c r="B9" s="2"/>
    </row>
    <row r="10" spans="1:2">
      <c r="A10" t="s">
        <v>19</v>
      </c>
      <c r="B10" s="2">
        <v>4.5</v>
      </c>
    </row>
    <row r="11" spans="1:2">
      <c r="A11" t="s">
        <v>20</v>
      </c>
      <c r="B11" s="2">
        <v>7.5</v>
      </c>
    </row>
    <row r="12" spans="1:2">
      <c r="A12" t="s">
        <v>21</v>
      </c>
      <c r="B12" s="2">
        <v>15</v>
      </c>
    </row>
    <row r="13" spans="1:2">
      <c r="A13" t="s">
        <v>22</v>
      </c>
      <c r="B13" s="2"/>
    </row>
    <row r="14" spans="1:2">
      <c r="A14" t="s">
        <v>19</v>
      </c>
      <c r="B14" s="2">
        <v>6.5</v>
      </c>
    </row>
    <row r="15" spans="1:2">
      <c r="A15" t="s">
        <v>20</v>
      </c>
      <c r="B15" s="2">
        <v>11</v>
      </c>
    </row>
    <row r="16" spans="1:2">
      <c r="A16" t="s">
        <v>21</v>
      </c>
      <c r="B16" s="2">
        <v>21.5</v>
      </c>
    </row>
    <row r="18" spans="1:2">
      <c r="A18" t="s">
        <v>27</v>
      </c>
    </row>
    <row r="20" spans="1:2">
      <c r="A20" t="s">
        <v>23</v>
      </c>
      <c r="B20" s="1">
        <v>60</v>
      </c>
    </row>
    <row r="21" spans="1:2">
      <c r="A21" t="s">
        <v>24</v>
      </c>
      <c r="B21" s="1">
        <v>64.3</v>
      </c>
    </row>
    <row r="22" spans="1:2">
      <c r="A22" t="s">
        <v>28</v>
      </c>
      <c r="B22" s="1">
        <v>72.900000000000006</v>
      </c>
    </row>
    <row r="23" spans="1:2">
      <c r="A23" t="s">
        <v>25</v>
      </c>
      <c r="B23" s="1">
        <v>81.5</v>
      </c>
    </row>
    <row r="25" spans="1:2">
      <c r="A25" t="s">
        <v>34</v>
      </c>
    </row>
  </sheetData>
  <sheetProtection algorithmName="SHA-512" hashValue="LueqiY2KUBhoK5wO1zPCAAx8aY/zZfqtLwEOXFtU9Ymk30Penrce7yEs4luWG1EfnhlCsXGM8FV3siGqInyu5w==" saltValue="xyq/zYL2A4P9D4JW6FAIHw==" spinCount="100000" sheet="1" objects="1" scenarios="1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23</vt:i4>
      </vt:variant>
    </vt:vector>
  </HeadingPairs>
  <TitlesOfParts>
    <vt:vector size="27" baseType="lpstr">
      <vt:lpstr>Dateneingabe</vt:lpstr>
      <vt:lpstr>Reisekostenformular</vt:lpstr>
      <vt:lpstr>Richtlinien DGSV</vt:lpstr>
      <vt:lpstr>Richtlinien BMI</vt:lpstr>
      <vt:lpstr>KM</vt:lpstr>
      <vt:lpstr>KMENTSCHAEDIGUNG</vt:lpstr>
      <vt:lpstr>KMPAUSCHALE</vt:lpstr>
      <vt:lpstr>TGABAB</vt:lpstr>
      <vt:lpstr>TGABFR</vt:lpstr>
      <vt:lpstr>TGABMI</vt:lpstr>
      <vt:lpstr>TGANAB</vt:lpstr>
      <vt:lpstr>TGANFR</vt:lpstr>
      <vt:lpstr>TGANMI</vt:lpstr>
      <vt:lpstr>TGBEGINNDATUM</vt:lpstr>
      <vt:lpstr>TGBEGINNZEIT</vt:lpstr>
      <vt:lpstr>TGEGINNZEIT</vt:lpstr>
      <vt:lpstr>TGENDEDATUM</vt:lpstr>
      <vt:lpstr>TGENDEZEIT</vt:lpstr>
      <vt:lpstr>TGREISETAGEABREISE</vt:lpstr>
      <vt:lpstr>TGREISETAGEANREISE</vt:lpstr>
      <vt:lpstr>TGREISETAGESONST</vt:lpstr>
      <vt:lpstr>TGSOAB</vt:lpstr>
      <vt:lpstr>TGSOFR</vt:lpstr>
      <vt:lpstr>TGSOMI</vt:lpstr>
      <vt:lpstr>UKENTSCHAEDIGUNG</vt:lpstr>
      <vt:lpstr>UKPAUSCHAL</vt:lpstr>
      <vt:lpstr>UKPAUSCHALE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André Brändel</cp:lastModifiedBy>
  <cp:lastPrinted>2025-01-29T18:34:24Z</cp:lastPrinted>
  <dcterms:created xsi:type="dcterms:W3CDTF">2022-03-03T09:41:14Z</dcterms:created>
  <dcterms:modified xsi:type="dcterms:W3CDTF">2025-06-20T20:01:10Z</dcterms:modified>
</cp:coreProperties>
</file>